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gronomy365-my.sharepoint.com/personal/kimberly_agronomy365_com/Documents/365 Resources/365 Resources/BaselineRx/"/>
    </mc:Choice>
  </mc:AlternateContent>
  <xr:revisionPtr revIDLastSave="23" documentId="8_{84D6C713-2AF3-4095-A607-570820796B65}" xr6:coauthVersionLast="47" xr6:coauthVersionMax="47" xr10:uidLastSave="{85F6108A-C256-4C6B-9306-86E5A67CBDCC}"/>
  <workbookProtection workbookAlgorithmName="SHA-512" workbookHashValue="+xqxN28VLGgcZzPTHWLtVkwwBqpwfZGuFu0Ml/91dBkKbe+v5YUl6LJqoeJ2EwMFq2xiV6wscoJsc1drUT+DZA==" workbookSaltValue="UFaAYUMQSh+e7wyROAjvpQ==" workbookSpinCount="100000" lockStructure="1"/>
  <bookViews>
    <workbookView xWindow="-120" yWindow="-120" windowWidth="29040" windowHeight="15840" firstSheet="4" activeTab="4" xr2:uid="{3E10FF32-6C2D-48B5-BCF6-63BFCAB8CE55}"/>
  </bookViews>
  <sheets>
    <sheet name="DIRECTIONS" sheetId="6" state="hidden" r:id="rId1"/>
    <sheet name="Total Costs" sheetId="5" state="hidden" r:id="rId2"/>
    <sheet name="BaselineRx Costs" sheetId="2" state="hidden" r:id="rId3"/>
    <sheet name="Sampling Per Acre" sheetId="7" state="hidden" r:id="rId4"/>
    <sheet name="BaselineRx Pricing Worksheet" sheetId="8" r:id="rId5"/>
    <sheet name="In Season Costs" sheetId="4" state="hidden" r:id="rId6"/>
    <sheet name="Price Matrix" sheetId="3" state="hidden" r:id="rId7"/>
  </sheets>
  <definedNames>
    <definedName name="_xlnm.Print_Area" localSheetId="2">'BaselineRx Costs'!$A$5:$P$27</definedName>
    <definedName name="_xlnm.Print_Area" localSheetId="4">'BaselineRx Pricing Worksheet'!$A$5:$M$27</definedName>
    <definedName name="_xlnm.Print_Area" localSheetId="5">'In Season Costs'!$A$1:$H$24</definedName>
    <definedName name="_xlnm.Print_Area" localSheetId="3">'Sampling Per Acre'!$A$5:$M$27</definedName>
    <definedName name="_xlnm.Print_Area" localSheetId="1">'Total Costs'!$A$5:$G$29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8" l="1"/>
  <c r="K10" i="8"/>
  <c r="K11" i="8"/>
  <c r="K12" i="8"/>
  <c r="K13" i="8"/>
  <c r="K14" i="8"/>
  <c r="K15" i="8"/>
  <c r="K16" i="8"/>
  <c r="K17" i="8"/>
  <c r="K18" i="8"/>
  <c r="K19" i="8"/>
  <c r="K20" i="8"/>
  <c r="K21" i="8"/>
  <c r="K22" i="8"/>
  <c r="K23" i="8"/>
  <c r="K8" i="8"/>
  <c r="H9" i="8"/>
  <c r="H10" i="8"/>
  <c r="H11" i="8"/>
  <c r="H12" i="8"/>
  <c r="H13" i="8"/>
  <c r="H14" i="8"/>
  <c r="H15" i="8"/>
  <c r="H16" i="8"/>
  <c r="H17" i="8"/>
  <c r="H18" i="8"/>
  <c r="H19" i="8"/>
  <c r="H20" i="8"/>
  <c r="H21" i="8"/>
  <c r="H22" i="8"/>
  <c r="H23" i="8"/>
  <c r="H8" i="8"/>
  <c r="J18" i="8"/>
  <c r="J19" i="8"/>
  <c r="J20" i="8"/>
  <c r="J21" i="8"/>
  <c r="J22" i="8"/>
  <c r="J23" i="8"/>
  <c r="J9" i="8"/>
  <c r="J10" i="8"/>
  <c r="J11" i="8"/>
  <c r="J12" i="8"/>
  <c r="J13" i="8"/>
  <c r="J14" i="8"/>
  <c r="J15" i="8"/>
  <c r="L15" i="8" s="1"/>
  <c r="M15" i="8" s="1"/>
  <c r="J16" i="8"/>
  <c r="J17" i="8"/>
  <c r="J8" i="8"/>
  <c r="M12" i="8"/>
  <c r="M13" i="8"/>
  <c r="M18" i="8"/>
  <c r="M19" i="8"/>
  <c r="M20" i="8"/>
  <c r="M21" i="8"/>
  <c r="M22" i="8"/>
  <c r="M23" i="8"/>
  <c r="L12" i="8"/>
  <c r="L13" i="8"/>
  <c r="L18" i="8"/>
  <c r="L19" i="8"/>
  <c r="L20" i="8"/>
  <c r="L21" i="8"/>
  <c r="L22" i="8"/>
  <c r="L23" i="8"/>
  <c r="N9" i="2"/>
  <c r="O9" i="2" s="1"/>
  <c r="P9" i="2" s="1"/>
  <c r="N10" i="2"/>
  <c r="O10" i="2" s="1"/>
  <c r="P10" i="2" s="1"/>
  <c r="N11" i="2"/>
  <c r="O11" i="2" s="1"/>
  <c r="P11" i="2" s="1"/>
  <c r="N12" i="2"/>
  <c r="N13" i="2"/>
  <c r="N14" i="2"/>
  <c r="N15" i="2"/>
  <c r="N16" i="2"/>
  <c r="N17" i="2"/>
  <c r="N18" i="2"/>
  <c r="N19" i="2"/>
  <c r="N20" i="2"/>
  <c r="N21" i="2"/>
  <c r="N22" i="2"/>
  <c r="N23" i="2"/>
  <c r="N8" i="2"/>
  <c r="K9" i="2"/>
  <c r="K10" i="2"/>
  <c r="K11" i="2"/>
  <c r="K12" i="2"/>
  <c r="K13" i="2"/>
  <c r="K14" i="2"/>
  <c r="K15" i="2"/>
  <c r="K16" i="2"/>
  <c r="K17" i="2"/>
  <c r="K18" i="2"/>
  <c r="K19" i="2"/>
  <c r="K20" i="2"/>
  <c r="K21" i="2"/>
  <c r="K22" i="2"/>
  <c r="K23" i="2"/>
  <c r="K8" i="2"/>
  <c r="K9" i="7"/>
  <c r="K10" i="7"/>
  <c r="K11" i="7"/>
  <c r="K12" i="7"/>
  <c r="K13" i="7"/>
  <c r="K14" i="7"/>
  <c r="K15" i="7"/>
  <c r="K16" i="7"/>
  <c r="K17" i="7"/>
  <c r="K18" i="7"/>
  <c r="K19" i="7"/>
  <c r="K20" i="7"/>
  <c r="K21" i="7"/>
  <c r="K22" i="7"/>
  <c r="K23" i="7"/>
  <c r="K8" i="7"/>
  <c r="C24" i="8"/>
  <c r="I23" i="8"/>
  <c r="E23" i="8"/>
  <c r="I22" i="8"/>
  <c r="E22" i="8"/>
  <c r="I21" i="8"/>
  <c r="E21" i="8"/>
  <c r="I20" i="8"/>
  <c r="E20" i="8"/>
  <c r="I19" i="8"/>
  <c r="E19" i="8"/>
  <c r="I18" i="8"/>
  <c r="E18" i="8"/>
  <c r="I17" i="8"/>
  <c r="E17" i="8"/>
  <c r="I16" i="8"/>
  <c r="E16" i="8"/>
  <c r="I15" i="8"/>
  <c r="E15" i="8"/>
  <c r="I14" i="8"/>
  <c r="E14" i="8"/>
  <c r="I13" i="8"/>
  <c r="E13" i="8"/>
  <c r="I12" i="8"/>
  <c r="E12" i="8"/>
  <c r="I11" i="8"/>
  <c r="E11" i="8"/>
  <c r="I10" i="8"/>
  <c r="E10" i="8"/>
  <c r="I9" i="8"/>
  <c r="E9" i="8"/>
  <c r="I8" i="8"/>
  <c r="E8" i="8"/>
  <c r="C24" i="7"/>
  <c r="M23" i="7"/>
  <c r="L23" i="7"/>
  <c r="J23" i="7"/>
  <c r="I23" i="7"/>
  <c r="H23" i="7"/>
  <c r="E23" i="7"/>
  <c r="M22" i="7"/>
  <c r="L22" i="7"/>
  <c r="J22" i="7"/>
  <c r="I22" i="7"/>
  <c r="H22" i="7"/>
  <c r="E22" i="7"/>
  <c r="M21" i="7"/>
  <c r="L21" i="7"/>
  <c r="J21" i="7"/>
  <c r="I21" i="7"/>
  <c r="H21" i="7"/>
  <c r="E21" i="7"/>
  <c r="M20" i="7"/>
  <c r="L20" i="7"/>
  <c r="J20" i="7"/>
  <c r="I20" i="7"/>
  <c r="H20" i="7"/>
  <c r="E20" i="7"/>
  <c r="M19" i="7"/>
  <c r="L19" i="7"/>
  <c r="J19" i="7"/>
  <c r="I19" i="7"/>
  <c r="H19" i="7"/>
  <c r="E19" i="7"/>
  <c r="M18" i="7"/>
  <c r="L18" i="7"/>
  <c r="J18" i="7"/>
  <c r="I18" i="7"/>
  <c r="H18" i="7"/>
  <c r="E18" i="7"/>
  <c r="M17" i="7"/>
  <c r="L17" i="7"/>
  <c r="J17" i="7"/>
  <c r="I17" i="7"/>
  <c r="H17" i="7"/>
  <c r="E17" i="7"/>
  <c r="M16" i="7"/>
  <c r="L16" i="7"/>
  <c r="J16" i="7"/>
  <c r="I16" i="7"/>
  <c r="H16" i="7"/>
  <c r="E16" i="7"/>
  <c r="M15" i="7"/>
  <c r="L15" i="7"/>
  <c r="J15" i="7"/>
  <c r="I15" i="7"/>
  <c r="H15" i="7"/>
  <c r="E15" i="7"/>
  <c r="M14" i="7"/>
  <c r="L14" i="7"/>
  <c r="J14" i="7"/>
  <c r="I14" i="7"/>
  <c r="H14" i="7"/>
  <c r="E14" i="7"/>
  <c r="M13" i="7"/>
  <c r="L13" i="7"/>
  <c r="J13" i="7"/>
  <c r="I13" i="7"/>
  <c r="H13" i="7"/>
  <c r="E13" i="7"/>
  <c r="M12" i="7"/>
  <c r="L12" i="7"/>
  <c r="J12" i="7"/>
  <c r="I12" i="7"/>
  <c r="H12" i="7"/>
  <c r="E12" i="7"/>
  <c r="I11" i="7"/>
  <c r="H11" i="7"/>
  <c r="E11" i="7"/>
  <c r="J11" i="7" s="1"/>
  <c r="I10" i="7"/>
  <c r="H10" i="7"/>
  <c r="E10" i="7"/>
  <c r="J10" i="7" s="1"/>
  <c r="J9" i="7"/>
  <c r="I9" i="7"/>
  <c r="H9" i="7"/>
  <c r="L9" i="7" s="1"/>
  <c r="M9" i="7" s="1"/>
  <c r="E9" i="7"/>
  <c r="I8" i="7"/>
  <c r="H8" i="7"/>
  <c r="E8" i="7"/>
  <c r="E24" i="7" s="1"/>
  <c r="O8" i="2"/>
  <c r="P8" i="2" s="1"/>
  <c r="J12" i="2"/>
  <c r="J13" i="2"/>
  <c r="J14" i="2"/>
  <c r="J15" i="2"/>
  <c r="J16" i="2"/>
  <c r="J17" i="2"/>
  <c r="J18" i="2"/>
  <c r="J19" i="2"/>
  <c r="J20" i="2"/>
  <c r="J21" i="2"/>
  <c r="J22" i="2"/>
  <c r="J23" i="2"/>
  <c r="I9" i="2"/>
  <c r="I10" i="2"/>
  <c r="I11" i="2"/>
  <c r="I12" i="2"/>
  <c r="I13" i="2"/>
  <c r="I14" i="2"/>
  <c r="I15" i="2"/>
  <c r="I16" i="2"/>
  <c r="I17" i="2"/>
  <c r="I18" i="2"/>
  <c r="I19" i="2"/>
  <c r="I20" i="2"/>
  <c r="I21" i="2"/>
  <c r="I22" i="2"/>
  <c r="I23" i="2"/>
  <c r="I8" i="2"/>
  <c r="H9" i="2"/>
  <c r="H10" i="2"/>
  <c r="H11" i="2"/>
  <c r="H12" i="2"/>
  <c r="H13" i="2"/>
  <c r="H14" i="2"/>
  <c r="H15" i="2"/>
  <c r="H16" i="2"/>
  <c r="H17" i="2"/>
  <c r="H18" i="2"/>
  <c r="H19" i="2"/>
  <c r="H20" i="2"/>
  <c r="H21" i="2"/>
  <c r="H22" i="2"/>
  <c r="H23" i="2"/>
  <c r="H8" i="2"/>
  <c r="F7" i="5"/>
  <c r="L14" i="8" l="1"/>
  <c r="M14" i="8" s="1"/>
  <c r="L17" i="8"/>
  <c r="M17" i="8" s="1"/>
  <c r="L16" i="8"/>
  <c r="M16" i="8" s="1"/>
  <c r="E24" i="8"/>
  <c r="L8" i="8"/>
  <c r="M8" i="8" s="1"/>
  <c r="L11" i="8"/>
  <c r="M11" i="8" s="1"/>
  <c r="L11" i="7"/>
  <c r="M11" i="7" s="1"/>
  <c r="L10" i="7"/>
  <c r="M10" i="7" s="1"/>
  <c r="J8" i="7"/>
  <c r="L8" i="7" s="1"/>
  <c r="E7" i="4"/>
  <c r="E8" i="4"/>
  <c r="E9" i="4"/>
  <c r="E10" i="4"/>
  <c r="E11" i="4"/>
  <c r="E12" i="4"/>
  <c r="E13" i="4"/>
  <c r="E14" i="4"/>
  <c r="E15" i="4"/>
  <c r="E16" i="4"/>
  <c r="E17" i="4"/>
  <c r="E18" i="4"/>
  <c r="E19" i="4"/>
  <c r="E20" i="4"/>
  <c r="F5" i="4"/>
  <c r="F6" i="4"/>
  <c r="F7" i="4"/>
  <c r="F8" i="4"/>
  <c r="F9" i="4"/>
  <c r="F10" i="4"/>
  <c r="F11" i="4"/>
  <c r="F12" i="4"/>
  <c r="F13" i="4"/>
  <c r="F14" i="4"/>
  <c r="F15" i="4"/>
  <c r="F16" i="4"/>
  <c r="F17" i="4"/>
  <c r="F18" i="4"/>
  <c r="F19" i="4"/>
  <c r="F20" i="4"/>
  <c r="D13" i="5"/>
  <c r="D14" i="5"/>
  <c r="D15" i="5"/>
  <c r="D16" i="5"/>
  <c r="D17" i="5"/>
  <c r="D18" i="5"/>
  <c r="D19" i="5"/>
  <c r="D20" i="5"/>
  <c r="D21" i="5"/>
  <c r="D22" i="5"/>
  <c r="D23" i="5"/>
  <c r="D24" i="5"/>
  <c r="D25" i="5"/>
  <c r="E13" i="5"/>
  <c r="E14" i="5"/>
  <c r="E15" i="5"/>
  <c r="E16" i="5"/>
  <c r="E17" i="5"/>
  <c r="E18" i="5"/>
  <c r="E19" i="5"/>
  <c r="E20" i="5"/>
  <c r="E21" i="5"/>
  <c r="E22" i="5"/>
  <c r="E23" i="5"/>
  <c r="E24" i="5"/>
  <c r="E25" i="5"/>
  <c r="E9" i="5"/>
  <c r="E5" i="4"/>
  <c r="E6" i="4"/>
  <c r="E4" i="4"/>
  <c r="F4" i="4"/>
  <c r="G13" i="5"/>
  <c r="G14" i="5"/>
  <c r="G15" i="5"/>
  <c r="G16" i="5"/>
  <c r="G17" i="5"/>
  <c r="G18" i="5"/>
  <c r="G19" i="5"/>
  <c r="G20" i="5"/>
  <c r="G21" i="5"/>
  <c r="G22" i="5"/>
  <c r="G23" i="5"/>
  <c r="G24" i="5"/>
  <c r="G25" i="5"/>
  <c r="F13" i="5"/>
  <c r="F14" i="5"/>
  <c r="F15" i="5"/>
  <c r="F16" i="5"/>
  <c r="F17" i="5"/>
  <c r="F18" i="5"/>
  <c r="F19" i="5"/>
  <c r="F20" i="5"/>
  <c r="F21" i="5"/>
  <c r="F22" i="5"/>
  <c r="F23" i="5"/>
  <c r="F24" i="5"/>
  <c r="F25" i="5"/>
  <c r="C26" i="5"/>
  <c r="H8" i="4"/>
  <c r="H9" i="4"/>
  <c r="H10" i="4"/>
  <c r="H11" i="4"/>
  <c r="H12" i="4"/>
  <c r="H13" i="4"/>
  <c r="H14" i="4"/>
  <c r="H15" i="4"/>
  <c r="H16" i="4"/>
  <c r="H17" i="4"/>
  <c r="H18" i="4"/>
  <c r="H19" i="4"/>
  <c r="H20" i="4"/>
  <c r="C21" i="4"/>
  <c r="P12" i="2"/>
  <c r="P13" i="2"/>
  <c r="P18" i="2"/>
  <c r="P19" i="2"/>
  <c r="P20" i="2"/>
  <c r="P21" i="2"/>
  <c r="P22" i="2"/>
  <c r="P23" i="2"/>
  <c r="O12" i="2"/>
  <c r="O13" i="2"/>
  <c r="O18" i="2"/>
  <c r="O19" i="2"/>
  <c r="O20" i="2"/>
  <c r="O21" i="2"/>
  <c r="O22" i="2"/>
  <c r="O23" i="2"/>
  <c r="O14" i="2"/>
  <c r="P14" i="2" s="1"/>
  <c r="O16" i="2"/>
  <c r="P16" i="2" s="1"/>
  <c r="E11" i="2"/>
  <c r="E12" i="2"/>
  <c r="E13" i="2"/>
  <c r="E14" i="2"/>
  <c r="E15" i="2"/>
  <c r="O15" i="2" s="1"/>
  <c r="P15" i="2" s="1"/>
  <c r="E16" i="2"/>
  <c r="E17" i="2"/>
  <c r="O17" i="2" s="1"/>
  <c r="P17" i="2" s="1"/>
  <c r="E18" i="2"/>
  <c r="E19" i="2"/>
  <c r="E20" i="2"/>
  <c r="E21" i="2"/>
  <c r="E22" i="2"/>
  <c r="E23" i="2"/>
  <c r="G20" i="4"/>
  <c r="G19" i="4"/>
  <c r="G18" i="4"/>
  <c r="G17" i="4"/>
  <c r="G16" i="4"/>
  <c r="G15" i="4"/>
  <c r="G14" i="4"/>
  <c r="G13" i="4"/>
  <c r="G12" i="4"/>
  <c r="G11" i="4"/>
  <c r="G10" i="4"/>
  <c r="G9" i="4"/>
  <c r="G8" i="4"/>
  <c r="O24" i="2" l="1"/>
  <c r="P24" i="2" s="1"/>
  <c r="L9" i="8"/>
  <c r="L10" i="8"/>
  <c r="M10" i="8" s="1"/>
  <c r="L24" i="7"/>
  <c r="M24" i="7" s="1"/>
  <c r="M8" i="7"/>
  <c r="J11" i="2"/>
  <c r="L11" i="2"/>
  <c r="M11" i="2" s="1"/>
  <c r="D12" i="5"/>
  <c r="G6" i="4"/>
  <c r="E11" i="5" s="1"/>
  <c r="G5" i="4"/>
  <c r="E10" i="5" s="1"/>
  <c r="G7" i="4"/>
  <c r="G4" i="4"/>
  <c r="M9" i="8" l="1"/>
  <c r="L24" i="8"/>
  <c r="M24" i="8" s="1"/>
  <c r="E12" i="5"/>
  <c r="F12" i="5" s="1"/>
  <c r="G12" i="5" s="1"/>
  <c r="H7" i="4"/>
  <c r="G21" i="4"/>
  <c r="H21" i="4" s="1"/>
  <c r="H5" i="4"/>
  <c r="H4" i="4"/>
  <c r="H6" i="4"/>
  <c r="C24" i="2"/>
  <c r="E10" i="2"/>
  <c r="E9" i="2"/>
  <c r="E8" i="2"/>
  <c r="J10" i="2" l="1"/>
  <c r="L10" i="2"/>
  <c r="M10" i="2" s="1"/>
  <c r="J8" i="2"/>
  <c r="L8" i="2"/>
  <c r="J9" i="2"/>
  <c r="L9" i="2"/>
  <c r="M9" i="2" s="1"/>
  <c r="E24" i="2"/>
  <c r="M8" i="2" l="1"/>
  <c r="L24" i="2"/>
  <c r="M24" i="2" s="1"/>
  <c r="D11" i="5"/>
  <c r="D10" i="5"/>
  <c r="F11" i="5" l="1"/>
  <c r="G11" i="5" s="1"/>
  <c r="F10" i="5"/>
  <c r="G10" i="5" l="1"/>
  <c r="D9" i="5"/>
  <c r="F9" i="5" s="1"/>
  <c r="F26" i="5" l="1"/>
  <c r="G26" i="5" s="1"/>
  <c r="G9" i="5"/>
</calcChain>
</file>

<file path=xl/sharedStrings.xml><?xml version="1.0" encoding="utf-8"?>
<sst xmlns="http://schemas.openxmlformats.org/spreadsheetml/2006/main" count="236" uniqueCount="99">
  <si>
    <t>BaselineRx Sampling</t>
  </si>
  <si>
    <t>Sample Count</t>
  </si>
  <si>
    <t>Zone Creation</t>
  </si>
  <si>
    <t>Scripts</t>
  </si>
  <si>
    <t>Field Name</t>
  </si>
  <si>
    <t>Acres</t>
  </si>
  <si>
    <t>Yes</t>
  </si>
  <si>
    <t>Totals</t>
  </si>
  <si>
    <t>BaselineRx</t>
  </si>
  <si>
    <r>
      <t xml:space="preserve">Grower                                                                                                                                         </t>
    </r>
    <r>
      <rPr>
        <b/>
        <sz val="12"/>
        <color rgb="FFD9E0DE"/>
        <rFont val="Avenir"/>
      </rPr>
      <t>.</t>
    </r>
  </si>
  <si>
    <t>In Season Sampling</t>
  </si>
  <si>
    <t>Analysis Cost</t>
  </si>
  <si>
    <t>Sampling Fee</t>
  </si>
  <si>
    <t>Full</t>
  </si>
  <si>
    <t>Max</t>
  </si>
  <si>
    <t>Primary</t>
  </si>
  <si>
    <t>Biology</t>
  </si>
  <si>
    <t>Agronomy 365 Dashboard Subscription</t>
  </si>
  <si>
    <t>Field</t>
  </si>
  <si>
    <t>Sampling Package</t>
  </si>
  <si>
    <t>Total Cost</t>
  </si>
  <si>
    <t>No</t>
  </si>
  <si>
    <t>Needs</t>
  </si>
  <si>
    <t>Has Bareground</t>
  </si>
  <si>
    <t>Has SWAT</t>
  </si>
  <si>
    <t>Cost</t>
  </si>
  <si>
    <t>Zone Cost</t>
  </si>
  <si>
    <t>Scripts Cost</t>
  </si>
  <si>
    <t>Sample Analysis Cost</t>
  </si>
  <si>
    <t>Indicator Complete Sample Analysis</t>
  </si>
  <si>
    <t>Indicator Max Sample Analysis</t>
  </si>
  <si>
    <t>BaselineRx Sample Fee (365)</t>
  </si>
  <si>
    <t>Yes - Max</t>
  </si>
  <si>
    <t>Yes - Complete</t>
  </si>
  <si>
    <t>Cost/Acre</t>
  </si>
  <si>
    <t>(Total) BaselineRx Cost</t>
  </si>
  <si>
    <t>(Total)                    In Season Cost</t>
  </si>
  <si>
    <t>Tier 1</t>
  </si>
  <si>
    <t>Tier 2</t>
  </si>
  <si>
    <t>Tier 3</t>
  </si>
  <si>
    <t>Dashboard Subscription</t>
  </si>
  <si>
    <t>-</t>
  </si>
  <si>
    <t>Sample Type</t>
  </si>
  <si>
    <t>Cost/Sample</t>
  </si>
  <si>
    <t>Indicator Max Soil Analysis</t>
  </si>
  <si>
    <t>Indicator Complete Soil Analysis</t>
  </si>
  <si>
    <t>Plant Available Soil Analysis</t>
  </si>
  <si>
    <t>Plant Complete Tissue Analysis</t>
  </si>
  <si>
    <t>Example</t>
  </si>
  <si>
    <t>Field 1</t>
  </si>
  <si>
    <t>Field 2</t>
  </si>
  <si>
    <t>Field 3</t>
  </si>
  <si>
    <t>Field 4</t>
  </si>
  <si>
    <t>Cost Estimator | Directions</t>
  </si>
  <si>
    <t>Total Costs</t>
  </si>
  <si>
    <t>This page summarizes the costs on the BaselineRx and In Season tabs.</t>
  </si>
  <si>
    <t>Enter grower name at the top of the page</t>
  </si>
  <si>
    <t>Enter field names and acres. To correctly pull costs from the BaselineRx and In Season pages the field names must match the names used on the BaselineRx and In Season pages.</t>
  </si>
  <si>
    <t xml:space="preserve">Enter field names and acres. </t>
  </si>
  <si>
    <t>Pro Tip: copy and paste</t>
  </si>
  <si>
    <t xml:space="preserve">Use the drop down in the BaselineRx column to select what type of sample you want. </t>
  </si>
  <si>
    <t xml:space="preserve">Yes - Max: all the same metrics as the Indicator Complete with an additional measure of the Total Nutrition pool in the soil. </t>
  </si>
  <si>
    <t xml:space="preserve">Has SWAT: We can use SWAT Zones if you already have those for the field, so no zones will be factored into the cost with this selection. </t>
  </si>
  <si>
    <t xml:space="preserve">Use the drop down in the Zone Creation column to select whether or not we need to create zones for that field. Zones only need to be created the first time a field is sampled under the BaselineRx program. You can also switch this selection to see what the cost looks like the next time the field is sampled. </t>
  </si>
  <si>
    <t xml:space="preserve">Use the drop down in the Scripts column to select if you want Agronomy 365 to create scripts based on your soil test results. This is a single cost for ALL scripts - planting/seedings, lime, nitrogen, phosphorus, potassium, sulfur, calcium, etc. </t>
  </si>
  <si>
    <t xml:space="preserve"> </t>
  </si>
  <si>
    <t>Yes: Agronomy 365 will create scripts.</t>
  </si>
  <si>
    <t xml:space="preserve">No: We do not create scripts. </t>
  </si>
  <si>
    <t xml:space="preserve">Estimate what BaselineRx will cost on your farm. Zone Creation and Scripts are per acre fees while Sample Analysis and Sample Fees are per sample. This can make pricing a bit difficult without knowing the individual field sizes. </t>
  </si>
  <si>
    <t xml:space="preserve">Sample Analysis and Sample Fee are per sample costs. The number of samples are estimated based on the field size. </t>
  </si>
  <si>
    <t>In Season Costs</t>
  </si>
  <si>
    <t xml:space="preserve">Estimate your costs for In Season Sampling. </t>
  </si>
  <si>
    <t xml:space="preserve">Use the drop down in Sampling Package column to select an In Season Sampling package. </t>
  </si>
  <si>
    <t>In Season | Costs</t>
  </si>
  <si>
    <t>BaselineRx | Costs</t>
  </si>
  <si>
    <t>Select the dashboard membership from the drop down next to the name.</t>
  </si>
  <si>
    <t>Enter grower name at the top of the page.</t>
  </si>
  <si>
    <t>Yes - Complete: uses our standard test, the Indicator Complete.</t>
  </si>
  <si>
    <t>Needs: We will create BaselineRx Zones for the field.</t>
  </si>
  <si>
    <t>Has Bareground: We have already created BaselineRx Zones so this step isn't necessary.</t>
  </si>
  <si>
    <t>Sampling Fee (per Sample)</t>
  </si>
  <si>
    <t>Sampling Fee (per Acre)</t>
  </si>
  <si>
    <r>
      <t xml:space="preserve">Sample Fee  </t>
    </r>
    <r>
      <rPr>
        <sz val="8"/>
        <color rgb="FF000000"/>
        <rFont val="Avenir"/>
      </rPr>
      <t>(per Acre)</t>
    </r>
  </si>
  <si>
    <r>
      <t xml:space="preserve">Sample Fee  </t>
    </r>
    <r>
      <rPr>
        <sz val="8"/>
        <color rgb="FF000000"/>
        <rFont val="Avenir"/>
      </rPr>
      <t>(Sample)</t>
    </r>
  </si>
  <si>
    <r>
      <t xml:space="preserve">Total Cost  </t>
    </r>
    <r>
      <rPr>
        <b/>
        <sz val="8"/>
        <color rgb="FF000000"/>
        <rFont val="Avenir"/>
      </rPr>
      <t>(Sample)</t>
    </r>
  </si>
  <si>
    <r>
      <t xml:space="preserve">Cost/Acre  </t>
    </r>
    <r>
      <rPr>
        <b/>
        <sz val="8"/>
        <color rgb="FF000000"/>
        <rFont val="Avenir"/>
      </rPr>
      <t>(Sample)</t>
    </r>
  </si>
  <si>
    <r>
      <t xml:space="preserve">Total Cost        </t>
    </r>
    <r>
      <rPr>
        <b/>
        <sz val="8"/>
        <color rgb="FF000000"/>
        <rFont val="Avenir"/>
      </rPr>
      <t>(per Acre)</t>
    </r>
  </si>
  <si>
    <r>
      <t xml:space="preserve">Cost/Acre       </t>
    </r>
    <r>
      <rPr>
        <b/>
        <sz val="8"/>
        <color rgb="FF000000"/>
        <rFont val="Avenir"/>
      </rPr>
      <t>(per Acre)</t>
    </r>
  </si>
  <si>
    <t>Sampling Only - Field 1</t>
  </si>
  <si>
    <t>Sampling Only - Field 2</t>
  </si>
  <si>
    <t>Sampling Only - Field 3</t>
  </si>
  <si>
    <t>Sampling Only - Field 4</t>
  </si>
  <si>
    <t xml:space="preserve">This estimate is not guaranteed. </t>
  </si>
  <si>
    <t>Indicator Complete</t>
  </si>
  <si>
    <t>Indicator Max</t>
  </si>
  <si>
    <t>Needs Zones</t>
  </si>
  <si>
    <t>Has Zones</t>
  </si>
  <si>
    <t>ag365</t>
  </si>
  <si>
    <t>BaselineRx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</si>
</sst>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5">
    <font>
      <sz val="10"/>
      <color rgb="FF000000"/>
      <name val="Calibri"/>
      <scheme val="minor"/>
    </font>
    <font>
      <sz val="20"/>
      <color rgb="FFFFFFFF"/>
      <name val="Avenir"/>
    </font>
    <font>
      <b/>
      <sz val="11"/>
      <color rgb="FFFFFFFF"/>
      <name val="Avenir"/>
    </font>
    <font>
      <b/>
      <sz val="12"/>
      <color rgb="FF000000"/>
      <name val="Avenir"/>
    </font>
    <font>
      <b/>
      <sz val="12"/>
      <color rgb="FFFFFFFF"/>
      <name val="Avenir"/>
    </font>
    <font>
      <sz val="10"/>
      <color theme="1"/>
      <name val="Avenir"/>
    </font>
    <font>
      <b/>
      <sz val="10"/>
      <color rgb="FFFFFFFF"/>
      <name val="Avenir"/>
    </font>
    <font>
      <sz val="10"/>
      <color rgb="FF000000"/>
      <name val="Avenir"/>
    </font>
    <font>
      <sz val="10"/>
      <color rgb="FF000000"/>
      <name val="Calibri"/>
      <family val="2"/>
      <scheme val="minor"/>
    </font>
    <font>
      <b/>
      <sz val="10"/>
      <color rgb="FF000000"/>
      <name val="Avenir"/>
    </font>
    <font>
      <b/>
      <sz val="12"/>
      <color rgb="FFD9E0DE"/>
      <name val="Avenir"/>
    </font>
    <font>
      <b/>
      <sz val="10"/>
      <color theme="1"/>
      <name val="Avenir"/>
    </font>
    <font>
      <b/>
      <sz val="11"/>
      <color rgb="FF000000"/>
      <name val="Calibri"/>
      <family val="2"/>
      <scheme val="minor"/>
    </font>
    <font>
      <b/>
      <sz val="11"/>
      <color rgb="FF000000"/>
      <name val="Avenir"/>
    </font>
    <font>
      <sz val="9.75"/>
      <color rgb="FF000000"/>
      <name val="Calibri"/>
      <family val="2"/>
      <scheme val="minor"/>
    </font>
    <font>
      <b/>
      <sz val="10"/>
      <color rgb="FF000000"/>
      <name val="Calibri"/>
      <family val="2"/>
      <scheme val="minor"/>
    </font>
    <font>
      <i/>
      <sz val="10"/>
      <color rgb="FF000000"/>
      <name val="Calibri"/>
      <family val="2"/>
      <scheme val="minor"/>
    </font>
    <font>
      <b/>
      <sz val="12"/>
      <color rgb="FF000000"/>
      <name val="Calibri"/>
      <family val="2"/>
      <scheme val="minor"/>
    </font>
    <font>
      <sz val="8"/>
      <color rgb="FF000000"/>
      <name val="Avenir"/>
    </font>
    <font>
      <b/>
      <sz val="14"/>
      <name val="Calibri"/>
      <family val="2"/>
      <scheme val="minor"/>
    </font>
    <font>
      <b/>
      <sz val="8"/>
      <color rgb="FF000000"/>
      <name val="Avenir"/>
    </font>
    <font>
      <sz val="12"/>
      <color rgb="FF000000"/>
      <name val="Avenir"/>
    </font>
    <font>
      <b/>
      <i/>
      <sz val="12"/>
      <color rgb="FFFFFFFF"/>
      <name val="Avenir"/>
    </font>
    <font>
      <i/>
      <sz val="10"/>
      <color rgb="FFFFFFFF"/>
      <name val="Avenir"/>
    </font>
    <font>
      <sz val="10"/>
      <color theme="0"/>
      <name val="Calibri"/>
      <family val="2"/>
      <scheme val="minor"/>
    </font>
  </fonts>
  <fills count="9">
    <fill>
      <patternFill patternType="none"/>
    </fill>
    <fill>
      <patternFill patternType="gray125"/>
    </fill>
    <fill>
      <patternFill patternType="solid">
        <fgColor rgb="FF2D2B2B"/>
        <bgColor rgb="FF2D2B2B"/>
      </patternFill>
    </fill>
    <fill>
      <patternFill patternType="solid">
        <fgColor rgb="FF1EAD5E"/>
        <bgColor rgb="FF1EAD5E"/>
      </patternFill>
    </fill>
    <fill>
      <patternFill patternType="solid">
        <fgColor rgb="FFD9E0DE"/>
        <bgColor rgb="FFD9E0DE"/>
      </patternFill>
    </fill>
    <fill>
      <patternFill patternType="solid">
        <fgColor theme="0"/>
        <bgColor indexed="64"/>
      </patternFill>
    </fill>
    <fill>
      <patternFill patternType="solid">
        <fgColor rgb="FF1EAD5E"/>
        <bgColor rgb="FFD9E0DE"/>
      </patternFill>
    </fill>
    <fill>
      <patternFill patternType="solid">
        <fgColor rgb="FF80C23F"/>
        <bgColor rgb="FFD9E0DE"/>
      </patternFill>
    </fill>
    <fill>
      <patternFill patternType="solid">
        <fgColor rgb="FF80C23F"/>
        <bgColor rgb="FF1EAD5E"/>
      </patternFill>
    </fill>
  </fills>
  <borders count="14">
    <border>
      <left/>
      <right/>
      <top/>
      <bottom/>
      <diagonal/>
    </border>
    <border>
      <left style="thin">
        <color rgb="FFD9E0DE"/>
      </left>
      <right/>
      <top style="thin">
        <color rgb="FFD9E0DE"/>
      </top>
      <bottom/>
      <diagonal/>
    </border>
    <border>
      <left/>
      <right/>
      <top style="thin">
        <color rgb="FFD9E0DE"/>
      </top>
      <bottom/>
      <diagonal/>
    </border>
    <border>
      <left/>
      <right/>
      <top/>
      <bottom style="thin">
        <color rgb="FFD9E0DE"/>
      </bottom>
      <diagonal/>
    </border>
    <border>
      <left style="thin">
        <color theme="0"/>
      </left>
      <right style="thin">
        <color theme="0"/>
      </right>
      <top style="thin">
        <color theme="0"/>
      </top>
      <bottom style="thin">
        <color theme="0"/>
      </bottom>
      <diagonal/>
    </border>
    <border>
      <left style="thin">
        <color rgb="FFD9E0DE"/>
      </left>
      <right/>
      <top style="thin">
        <color rgb="FFD9E0DE"/>
      </top>
      <bottom style="thin">
        <color indexed="64"/>
      </bottom>
      <diagonal/>
    </border>
    <border>
      <left style="thin">
        <color rgb="FFD9E0DE"/>
      </left>
      <right/>
      <top/>
      <bottom/>
      <diagonal/>
    </border>
    <border>
      <left style="thin">
        <color theme="0"/>
      </left>
      <right/>
      <top style="thin">
        <color indexed="64"/>
      </top>
      <bottom style="thin">
        <color rgb="FFD9E0DE"/>
      </bottom>
      <diagonal/>
    </border>
    <border>
      <left style="thin">
        <color theme="0"/>
      </left>
      <right style="thin">
        <color theme="0"/>
      </right>
      <top/>
      <bottom style="thin">
        <color theme="0"/>
      </bottom>
      <diagonal/>
    </border>
    <border>
      <left style="thin">
        <color rgb="FF1EAD5E"/>
      </left>
      <right/>
      <top/>
      <bottom/>
      <diagonal/>
    </border>
    <border>
      <left style="thin">
        <color rgb="FF2D2B2B"/>
      </left>
      <right/>
      <top/>
      <bottom/>
      <diagonal/>
    </border>
    <border>
      <left style="thin">
        <color rgb="FFD9E0DE"/>
      </left>
      <right/>
      <top/>
      <bottom style="thin">
        <color indexed="64"/>
      </bottom>
      <diagonal/>
    </border>
    <border>
      <left/>
      <right style="thin">
        <color theme="0"/>
      </right>
      <top/>
      <bottom style="thin">
        <color rgb="FFD9E0DE"/>
      </bottom>
      <diagonal/>
    </border>
    <border>
      <left/>
      <right/>
      <top/>
      <bottom style="thin">
        <color indexed="64"/>
      </bottom>
      <diagonal/>
    </border>
  </borders>
  <cellStyleXfs count="2">
    <xf numFmtId="0" fontId="0" fillId="0" borderId="0"/>
    <xf numFmtId="0" fontId="8" fillId="0" borderId="0"/>
  </cellStyleXfs>
  <cellXfs count="91">
    <xf numFmtId="0" fontId="0" fillId="0" borderId="0" xfId="0"/>
    <xf numFmtId="0" fontId="7" fillId="4" borderId="1" xfId="0" applyFont="1" applyFill="1" applyBorder="1" applyAlignment="1">
      <alignment horizontal="center" vertical="center" wrapText="1"/>
    </xf>
    <xf numFmtId="0" fontId="0" fillId="0" borderId="4" xfId="0" applyBorder="1" applyAlignment="1">
      <alignment horizontal="center" vertical="center"/>
    </xf>
    <xf numFmtId="0" fontId="7" fillId="4" borderId="6" xfId="0" applyFont="1" applyFill="1" applyBorder="1" applyAlignment="1">
      <alignment horizontal="center" vertical="center" wrapText="1"/>
    </xf>
    <xf numFmtId="0" fontId="3" fillId="4" borderId="5" xfId="0" applyFont="1" applyFill="1" applyBorder="1" applyAlignment="1">
      <alignment vertical="center"/>
    </xf>
    <xf numFmtId="0" fontId="8" fillId="0" borderId="0" xfId="0" applyFont="1"/>
    <xf numFmtId="0" fontId="5" fillId="0" borderId="0" xfId="1" applyFont="1" applyAlignment="1">
      <alignment horizontal="left"/>
    </xf>
    <xf numFmtId="0" fontId="8" fillId="0" borderId="0" xfId="1"/>
    <xf numFmtId="0" fontId="3" fillId="4" borderId="5" xfId="1" applyFont="1" applyFill="1" applyBorder="1" applyAlignment="1">
      <alignment vertical="center"/>
    </xf>
    <xf numFmtId="0" fontId="8" fillId="0" borderId="8" xfId="1" applyBorder="1" applyAlignment="1">
      <alignment vertical="center"/>
    </xf>
    <xf numFmtId="164" fontId="8" fillId="0" borderId="8" xfId="1" applyNumberFormat="1" applyBorder="1" applyAlignment="1">
      <alignment horizontal="center" vertical="center"/>
    </xf>
    <xf numFmtId="0" fontId="7" fillId="4" borderId="1" xfId="1" applyFont="1" applyFill="1" applyBorder="1" applyAlignment="1">
      <alignment horizontal="center" vertical="center" wrapText="1"/>
    </xf>
    <xf numFmtId="164" fontId="8" fillId="0" borderId="4" xfId="1" applyNumberFormat="1" applyBorder="1" applyAlignment="1">
      <alignment horizontal="center" vertical="center"/>
    </xf>
    <xf numFmtId="0" fontId="9" fillId="4" borderId="1" xfId="1" applyFont="1" applyFill="1" applyBorder="1" applyAlignment="1">
      <alignment horizontal="center" vertical="center" wrapText="1"/>
    </xf>
    <xf numFmtId="0" fontId="13" fillId="4" borderId="1" xfId="1" applyFont="1" applyFill="1" applyBorder="1" applyAlignment="1">
      <alignment horizontal="right" vertical="center" wrapText="1"/>
    </xf>
    <xf numFmtId="164" fontId="13" fillId="4" borderId="1" xfId="1" applyNumberFormat="1" applyFont="1" applyFill="1" applyBorder="1" applyAlignment="1">
      <alignment horizontal="right" vertical="center" wrapText="1"/>
    </xf>
    <xf numFmtId="164" fontId="7" fillId="4" borderId="1" xfId="0" applyNumberFormat="1" applyFont="1" applyFill="1" applyBorder="1" applyAlignment="1">
      <alignment horizontal="center" vertical="center" wrapText="1"/>
    </xf>
    <xf numFmtId="164" fontId="0" fillId="5" borderId="0" xfId="0" applyNumberFormat="1" applyFill="1" applyAlignment="1">
      <alignment horizontal="center" vertical="center"/>
    </xf>
    <xf numFmtId="164" fontId="15" fillId="5" borderId="0" xfId="0" applyNumberFormat="1" applyFont="1" applyFill="1" applyAlignment="1">
      <alignment horizontal="right" vertical="center"/>
    </xf>
    <xf numFmtId="164" fontId="15" fillId="5" borderId="0" xfId="0" applyNumberFormat="1" applyFont="1" applyFill="1" applyAlignment="1">
      <alignment vertical="center"/>
    </xf>
    <xf numFmtId="165" fontId="11" fillId="4" borderId="1" xfId="1" applyNumberFormat="1" applyFont="1" applyFill="1" applyBorder="1" applyAlignment="1">
      <alignment horizontal="center" vertical="center" wrapText="1"/>
    </xf>
    <xf numFmtId="164" fontId="15" fillId="0" borderId="4" xfId="1" applyNumberFormat="1" applyFont="1" applyBorder="1" applyAlignment="1">
      <alignment horizontal="right" vertical="center"/>
    </xf>
    <xf numFmtId="0" fontId="9" fillId="4" borderId="1" xfId="1" applyFont="1" applyFill="1" applyBorder="1" applyAlignment="1">
      <alignment horizontal="right" vertical="center" wrapText="1"/>
    </xf>
    <xf numFmtId="164" fontId="12" fillId="0" borderId="4" xfId="1" applyNumberFormat="1" applyFont="1" applyBorder="1" applyAlignment="1">
      <alignment horizontal="right" vertical="center"/>
    </xf>
    <xf numFmtId="0" fontId="8" fillId="0" borderId="4" xfId="0" applyFont="1" applyBorder="1" applyAlignment="1" applyProtection="1">
      <alignment horizontal="left" vertical="center"/>
      <protection locked="0"/>
    </xf>
    <xf numFmtId="165" fontId="0" fillId="0" borderId="4" xfId="0" applyNumberFormat="1" applyBorder="1" applyAlignment="1" applyProtection="1">
      <alignment horizontal="center" vertical="center"/>
      <protection locked="0"/>
    </xf>
    <xf numFmtId="0" fontId="8" fillId="0" borderId="4" xfId="1" applyBorder="1" applyAlignment="1" applyProtection="1">
      <alignment horizontal="left" vertical="center"/>
      <protection locked="0"/>
    </xf>
    <xf numFmtId="0" fontId="8" fillId="0" borderId="4" xfId="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2" fillId="0" borderId="8" xfId="1" applyFont="1" applyBorder="1" applyAlignment="1" applyProtection="1">
      <alignment horizontal="right" vertical="center"/>
      <protection locked="0"/>
    </xf>
    <xf numFmtId="164" fontId="5" fillId="0" borderId="0" xfId="1" applyNumberFormat="1" applyFont="1" applyAlignment="1">
      <alignment horizontal="right"/>
    </xf>
    <xf numFmtId="0" fontId="0" fillId="0" borderId="0" xfId="0" applyAlignment="1">
      <alignment vertical="center"/>
    </xf>
    <xf numFmtId="0" fontId="8" fillId="0" borderId="0" xfId="0" applyFont="1" applyAlignment="1">
      <alignment vertical="center"/>
    </xf>
    <xf numFmtId="0" fontId="16" fillId="0" borderId="0" xfId="0" applyFont="1" applyAlignment="1">
      <alignment horizontal="left" vertical="center" wrapText="1"/>
    </xf>
    <xf numFmtId="0" fontId="8" fillId="0" borderId="0" xfId="0" applyFont="1" applyAlignment="1">
      <alignment vertical="center" wrapText="1"/>
    </xf>
    <xf numFmtId="0" fontId="16" fillId="0" borderId="0" xfId="0" applyFont="1" applyAlignment="1">
      <alignment horizontal="left" vertical="center" wrapText="1" indent="1"/>
    </xf>
    <xf numFmtId="0" fontId="8" fillId="0" borderId="0" xfId="0" applyFont="1" applyAlignment="1">
      <alignment horizontal="left" vertical="center" wrapText="1" indent="1"/>
    </xf>
    <xf numFmtId="0" fontId="15" fillId="0" borderId="0" xfId="0" applyFont="1" applyAlignment="1">
      <alignment horizontal="center" vertical="top"/>
    </xf>
    <xf numFmtId="0" fontId="17" fillId="0" borderId="13" xfId="0" applyFont="1" applyBorder="1" applyAlignment="1">
      <alignment vertical="center"/>
    </xf>
    <xf numFmtId="0" fontId="8" fillId="0" borderId="13" xfId="0" applyFont="1" applyBorder="1" applyAlignment="1">
      <alignment horizontal="left" vertical="center" wrapText="1"/>
    </xf>
    <xf numFmtId="0" fontId="0" fillId="0" borderId="13" xfId="0" applyBorder="1" applyAlignment="1">
      <alignment vertical="center"/>
    </xf>
    <xf numFmtId="0" fontId="7" fillId="6" borderId="6" xfId="0" applyFont="1" applyFill="1" applyBorder="1" applyAlignment="1">
      <alignment horizontal="center" vertical="center" wrapText="1"/>
    </xf>
    <xf numFmtId="164" fontId="19" fillId="3" borderId="9" xfId="0" applyNumberFormat="1" applyFont="1" applyFill="1" applyBorder="1" applyAlignment="1" applyProtection="1">
      <alignment horizontal="center" vertical="center"/>
      <protection locked="0"/>
    </xf>
    <xf numFmtId="0" fontId="9" fillId="6" borderId="6" xfId="0" applyFont="1" applyFill="1" applyBorder="1" applyAlignment="1">
      <alignment horizontal="center" vertical="center" wrapText="1"/>
    </xf>
    <xf numFmtId="164" fontId="15" fillId="5" borderId="0" xfId="0" applyNumberFormat="1" applyFont="1" applyFill="1" applyAlignment="1">
      <alignment horizontal="center" vertical="center"/>
    </xf>
    <xf numFmtId="164" fontId="3" fillId="6" borderId="1" xfId="0" applyNumberFormat="1" applyFont="1" applyFill="1" applyBorder="1" applyAlignment="1">
      <alignment horizontal="right" vertical="center" wrapText="1"/>
    </xf>
    <xf numFmtId="0" fontId="3"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9" fillId="7" borderId="6" xfId="0" applyFont="1" applyFill="1" applyBorder="1" applyAlignment="1">
      <alignment horizontal="center" vertical="center" wrapText="1"/>
    </xf>
    <xf numFmtId="164" fontId="19" fillId="8" borderId="9" xfId="0" applyNumberFormat="1" applyFont="1" applyFill="1" applyBorder="1" applyAlignment="1" applyProtection="1">
      <alignment horizontal="center" vertical="center"/>
      <protection locked="0"/>
    </xf>
    <xf numFmtId="164" fontId="3" fillId="7" borderId="1" xfId="0" applyNumberFormat="1" applyFont="1" applyFill="1" applyBorder="1" applyAlignment="1">
      <alignment horizontal="right" vertical="center" wrapText="1"/>
    </xf>
    <xf numFmtId="0" fontId="15" fillId="0" borderId="0" xfId="0" applyFont="1" applyAlignment="1">
      <alignment horizontal="center" wrapText="1"/>
    </xf>
    <xf numFmtId="0" fontId="1" fillId="2" borderId="10" xfId="1" applyFont="1" applyFill="1" applyBorder="1" applyAlignment="1">
      <alignment horizontal="right" vertical="center"/>
    </xf>
    <xf numFmtId="0" fontId="1" fillId="2" borderId="0" xfId="1" applyFont="1" applyFill="1" applyAlignment="1">
      <alignment horizontal="right" vertical="center"/>
    </xf>
    <xf numFmtId="0" fontId="16" fillId="0" borderId="0" xfId="0" applyFont="1" applyAlignment="1">
      <alignment horizontal="left" vertical="center" wrapText="1"/>
    </xf>
    <xf numFmtId="0" fontId="8" fillId="0" borderId="0" xfId="0" applyFont="1" applyAlignment="1">
      <alignment horizontal="left" vertical="center" wrapText="1"/>
    </xf>
    <xf numFmtId="0" fontId="2" fillId="3" borderId="0" xfId="1" applyFont="1" applyFill="1" applyAlignment="1">
      <alignment horizontal="center" vertical="top"/>
    </xf>
    <xf numFmtId="0" fontId="8" fillId="0" borderId="4" xfId="1" applyBorder="1" applyAlignment="1" applyProtection="1">
      <alignment horizontal="left" vertical="center"/>
      <protection locked="0"/>
    </xf>
    <xf numFmtId="0" fontId="9" fillId="4" borderId="1" xfId="1" applyFont="1" applyFill="1" applyBorder="1" applyAlignment="1">
      <alignment horizontal="left" vertical="center" wrapText="1"/>
    </xf>
    <xf numFmtId="0" fontId="9" fillId="4" borderId="2" xfId="1" applyFont="1" applyFill="1" applyBorder="1" applyAlignment="1">
      <alignment horizontal="left" vertical="center" wrapText="1"/>
    </xf>
    <xf numFmtId="0" fontId="4" fillId="3" borderId="9" xfId="1" applyFont="1" applyFill="1" applyBorder="1" applyAlignment="1">
      <alignment horizontal="center"/>
    </xf>
    <xf numFmtId="0" fontId="4" fillId="3" borderId="0" xfId="1" applyFont="1" applyFill="1" applyAlignment="1">
      <alignment horizontal="center"/>
    </xf>
    <xf numFmtId="0" fontId="6" fillId="3" borderId="9" xfId="1" applyFont="1" applyFill="1" applyBorder="1" applyAlignment="1">
      <alignment horizontal="center"/>
    </xf>
    <xf numFmtId="0" fontId="6" fillId="3" borderId="0" xfId="1" applyFont="1" applyFill="1" applyAlignment="1">
      <alignment horizontal="center"/>
    </xf>
    <xf numFmtId="0" fontId="8" fillId="0" borderId="4" xfId="0" applyFont="1" applyBorder="1" applyAlignment="1" applyProtection="1">
      <alignment horizontal="left" vertical="center"/>
      <protection locked="0"/>
    </xf>
    <xf numFmtId="0" fontId="3" fillId="4" borderId="11" xfId="1" applyFont="1" applyFill="1" applyBorder="1" applyAlignment="1" applyProtection="1">
      <alignment horizontal="left" vertical="center"/>
      <protection locked="0"/>
    </xf>
    <xf numFmtId="0" fontId="3" fillId="4" borderId="13" xfId="1" applyFont="1" applyFill="1" applyBorder="1" applyAlignment="1" applyProtection="1">
      <alignment horizontal="left" vertical="center"/>
      <protection locked="0"/>
    </xf>
    <xf numFmtId="0" fontId="12" fillId="0" borderId="7" xfId="1" applyFont="1" applyBorder="1" applyAlignment="1">
      <alignment horizontal="left" vertical="center"/>
    </xf>
    <xf numFmtId="0" fontId="12" fillId="0" borderId="3" xfId="1" applyFont="1" applyBorder="1" applyAlignment="1">
      <alignment horizontal="left" vertical="center"/>
    </xf>
    <xf numFmtId="0" fontId="12" fillId="0" borderId="12" xfId="1" applyFont="1" applyBorder="1" applyAlignment="1">
      <alignment horizontal="left" vertical="center"/>
    </xf>
    <xf numFmtId="0" fontId="3" fillId="4" borderId="11" xfId="0" applyFont="1" applyFill="1" applyBorder="1" applyAlignment="1" applyProtection="1">
      <alignment horizontal="left" vertical="center"/>
      <protection locked="0"/>
    </xf>
    <xf numFmtId="0" fontId="3" fillId="4" borderId="13" xfId="0" applyFont="1" applyFill="1" applyBorder="1" applyAlignment="1" applyProtection="1">
      <alignment horizontal="left" vertical="center"/>
      <protection locked="0"/>
    </xf>
    <xf numFmtId="0" fontId="1" fillId="2" borderId="10" xfId="0" applyFont="1" applyFill="1" applyBorder="1" applyAlignment="1">
      <alignment horizontal="right" vertical="center"/>
    </xf>
    <xf numFmtId="0" fontId="1" fillId="2" borderId="0" xfId="0" applyFont="1" applyFill="1" applyAlignment="1">
      <alignment horizontal="right" vertical="center"/>
    </xf>
    <xf numFmtId="0" fontId="4" fillId="3" borderId="9" xfId="0" applyFont="1" applyFill="1" applyBorder="1" applyAlignment="1">
      <alignment horizontal="center"/>
    </xf>
    <xf numFmtId="0" fontId="4" fillId="3" borderId="0" xfId="0" applyFont="1" applyFill="1" applyAlignment="1">
      <alignment horizontal="center"/>
    </xf>
    <xf numFmtId="0" fontId="6" fillId="3" borderId="9" xfId="0" applyFont="1" applyFill="1" applyBorder="1" applyAlignment="1">
      <alignment horizontal="center"/>
    </xf>
    <xf numFmtId="0" fontId="6" fillId="3" borderId="0" xfId="0" applyFont="1" applyFill="1" applyAlignment="1">
      <alignment horizontal="center"/>
    </xf>
    <xf numFmtId="0" fontId="2" fillId="3" borderId="0" xfId="0" applyFont="1" applyFill="1" applyAlignment="1">
      <alignment horizontal="center" vertical="top"/>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0" xfId="0" applyFont="1" applyFill="1" applyAlignment="1">
      <alignment horizontal="left" vertical="center" wrapText="1"/>
    </xf>
    <xf numFmtId="0" fontId="22" fillId="3" borderId="9" xfId="0" applyFont="1" applyFill="1" applyBorder="1" applyAlignment="1">
      <alignment horizontal="center"/>
    </xf>
    <xf numFmtId="0" fontId="22" fillId="3" borderId="0" xfId="0" applyFont="1" applyFill="1" applyAlignment="1">
      <alignment horizontal="center"/>
    </xf>
    <xf numFmtId="0" fontId="23" fillId="3" borderId="9" xfId="0" applyFont="1" applyFill="1" applyBorder="1" applyAlignment="1">
      <alignment horizontal="right"/>
    </xf>
    <xf numFmtId="0" fontId="23" fillId="3" borderId="0" xfId="0" applyFont="1" applyFill="1" applyAlignment="1">
      <alignment horizontal="right"/>
    </xf>
    <xf numFmtId="0" fontId="24" fillId="0" borderId="0" xfId="0" applyFont="1" applyProtection="1"/>
  </cellXfs>
  <cellStyles count="2">
    <cellStyle name="Normal" xfId="0" builtinId="0"/>
    <cellStyle name="Normal 2" xfId="1" xr:uid="{A046E61A-46D6-453A-B19E-74AC549BEA43}"/>
  </cellStyles>
  <dxfs count="17">
    <dxf>
      <font>
        <b val="0"/>
        <i val="0"/>
        <strike val="0"/>
        <condense val="0"/>
        <extend val="0"/>
        <outline val="0"/>
        <shadow val="0"/>
        <u val="none"/>
        <vertAlign val="baseline"/>
        <sz val="10"/>
        <color theme="1"/>
        <name val="Avenir"/>
        <scheme val="none"/>
      </font>
      <numFmt numFmtId="164" formatCode="&quot;$&quot;#,##0.00"/>
      <alignment horizontal="righ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venir"/>
        <scheme val="none"/>
      </font>
      <alignment horizontal="left" vertical="bottom" textRotation="0" wrapText="0" indent="0" justifyLastLine="0" shrinkToFit="0" readingOrder="0"/>
    </dxf>
  </dxfs>
  <tableStyles count="0" defaultTableStyle="TableStyleMedium2" defaultPivotStyle="PivotStyleLight16"/>
  <colors>
    <mruColors>
      <color rgb="FF80C23F"/>
      <color rgb="FF1EAD5E"/>
      <color rgb="FFC2F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85725</xdr:rowOff>
    </xdr:from>
    <xdr:ext cx="2209800" cy="514350"/>
    <xdr:pic>
      <xdr:nvPicPr>
        <xdr:cNvPr id="2" name="image1.png" title="Image">
          <a:extLst>
            <a:ext uri="{FF2B5EF4-FFF2-40B4-BE49-F238E27FC236}">
              <a16:creationId xmlns:a16="http://schemas.microsoft.com/office/drawing/2014/main" id="{ED82CBB9-0534-4119-930D-E4826E42BE31}"/>
            </a:ext>
          </a:extLst>
        </xdr:cNvPr>
        <xdr:cNvPicPr preferRelativeResize="0"/>
      </xdr:nvPicPr>
      <xdr:blipFill>
        <a:blip xmlns:r="http://schemas.openxmlformats.org/officeDocument/2006/relationships" r:embed="rId1" cstate="print"/>
        <a:stretch>
          <a:fillRect/>
        </a:stretch>
      </xdr:blipFill>
      <xdr:spPr>
        <a:xfrm>
          <a:off x="152400" y="85725"/>
          <a:ext cx="2209800" cy="5143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4</xdr:row>
      <xdr:rowOff>66675</xdr:rowOff>
    </xdr:from>
    <xdr:ext cx="2209800" cy="514350"/>
    <xdr:pic>
      <xdr:nvPicPr>
        <xdr:cNvPr id="2" name="image1.png" title="Image">
          <a:extLst>
            <a:ext uri="{FF2B5EF4-FFF2-40B4-BE49-F238E27FC236}">
              <a16:creationId xmlns:a16="http://schemas.microsoft.com/office/drawing/2014/main" id="{A35A76B1-8C1F-4DE1-9382-F099EE3FFCF6}"/>
            </a:ext>
          </a:extLst>
        </xdr:cNvPr>
        <xdr:cNvPicPr preferRelativeResize="0"/>
      </xdr:nvPicPr>
      <xdr:blipFill>
        <a:blip xmlns:r="http://schemas.openxmlformats.org/officeDocument/2006/relationships" r:embed="rId1" cstate="print"/>
        <a:stretch>
          <a:fillRect/>
        </a:stretch>
      </xdr:blipFill>
      <xdr:spPr>
        <a:xfrm>
          <a:off x="152400" y="66675"/>
          <a:ext cx="2209800" cy="514350"/>
        </a:xfrm>
        <a:prstGeom prst="rect">
          <a:avLst/>
        </a:prstGeom>
        <a:noFill/>
      </xdr:spPr>
    </xdr:pic>
    <xdr:clientData fLocksWithSheet="0"/>
  </xdr:oneCellAnchor>
  <xdr:oneCellAnchor>
    <xdr:from>
      <xdr:col>0</xdr:col>
      <xdr:colOff>104775</xdr:colOff>
      <xdr:row>26</xdr:row>
      <xdr:rowOff>66675</xdr:rowOff>
    </xdr:from>
    <xdr:ext cx="571500" cy="581025"/>
    <xdr:pic>
      <xdr:nvPicPr>
        <xdr:cNvPr id="3" name="image2.png" title="Image">
          <a:extLst>
            <a:ext uri="{FF2B5EF4-FFF2-40B4-BE49-F238E27FC236}">
              <a16:creationId xmlns:a16="http://schemas.microsoft.com/office/drawing/2014/main" id="{02671B02-7D10-40DF-9A2C-5A04C2A22D4A}"/>
            </a:ext>
          </a:extLst>
        </xdr:cNvPr>
        <xdr:cNvPicPr preferRelativeResize="0"/>
      </xdr:nvPicPr>
      <xdr:blipFill>
        <a:blip xmlns:r="http://schemas.openxmlformats.org/officeDocument/2006/relationships" r:embed="rId2" cstate="print"/>
        <a:stretch>
          <a:fillRect/>
        </a:stretch>
      </xdr:blipFill>
      <xdr:spPr>
        <a:xfrm>
          <a:off x="104775" y="6343650"/>
          <a:ext cx="571500" cy="581025"/>
        </a:xfrm>
        <a:prstGeom prst="rect">
          <a:avLst/>
        </a:prstGeom>
        <a:noFill/>
      </xdr:spPr>
    </xdr:pic>
    <xdr:clientData fLocksWithSheet="0"/>
  </xdr:oneCellAnchor>
  <xdr:oneCellAnchor>
    <xdr:from>
      <xdr:col>0</xdr:col>
      <xdr:colOff>0</xdr:colOff>
      <xdr:row>28</xdr:row>
      <xdr:rowOff>66675</xdr:rowOff>
    </xdr:from>
    <xdr:ext cx="7800975" cy="257791"/>
    <xdr:pic>
      <xdr:nvPicPr>
        <xdr:cNvPr id="4" name="image4.png" title="Image">
          <a:extLst>
            <a:ext uri="{FF2B5EF4-FFF2-40B4-BE49-F238E27FC236}">
              <a16:creationId xmlns:a16="http://schemas.microsoft.com/office/drawing/2014/main" id="{98B4206E-8F42-497E-A754-3DC9B1ED30F1}"/>
            </a:ext>
          </a:extLst>
        </xdr:cNvPr>
        <xdr:cNvPicPr preferRelativeResize="0"/>
      </xdr:nvPicPr>
      <xdr:blipFill>
        <a:blip xmlns:r="http://schemas.openxmlformats.org/officeDocument/2006/relationships" r:embed="rId3" cstate="print"/>
        <a:stretch>
          <a:fillRect/>
        </a:stretch>
      </xdr:blipFill>
      <xdr:spPr>
        <a:xfrm>
          <a:off x="0" y="6915150"/>
          <a:ext cx="7800975" cy="257791"/>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4</xdr:row>
      <xdr:rowOff>95250</xdr:rowOff>
    </xdr:from>
    <xdr:ext cx="2209800" cy="514350"/>
    <xdr:pic>
      <xdr:nvPicPr>
        <xdr:cNvPr id="2" name="image1.png" title="Image">
          <a:extLst>
            <a:ext uri="{FF2B5EF4-FFF2-40B4-BE49-F238E27FC236}">
              <a16:creationId xmlns:a16="http://schemas.microsoft.com/office/drawing/2014/main" id="{A39E5037-D59F-45A4-9A43-CA55CB5F570D}"/>
            </a:ext>
          </a:extLst>
        </xdr:cNvPr>
        <xdr:cNvPicPr preferRelativeResize="0"/>
      </xdr:nvPicPr>
      <xdr:blipFill>
        <a:blip xmlns:r="http://schemas.openxmlformats.org/officeDocument/2006/relationships" r:embed="rId1" cstate="print"/>
        <a:stretch>
          <a:fillRect/>
        </a:stretch>
      </xdr:blipFill>
      <xdr:spPr>
        <a:xfrm>
          <a:off x="152400" y="95250"/>
          <a:ext cx="2209800" cy="514350"/>
        </a:xfrm>
        <a:prstGeom prst="rect">
          <a:avLst/>
        </a:prstGeom>
        <a:noFill/>
      </xdr:spPr>
    </xdr:pic>
    <xdr:clientData fLocksWithSheet="0"/>
  </xdr:oneCellAnchor>
  <xdr:oneCellAnchor>
    <xdr:from>
      <xdr:col>0</xdr:col>
      <xdr:colOff>114300</xdr:colOff>
      <xdr:row>24</xdr:row>
      <xdr:rowOff>57150</xdr:rowOff>
    </xdr:from>
    <xdr:ext cx="571500" cy="581025"/>
    <xdr:pic>
      <xdr:nvPicPr>
        <xdr:cNvPr id="3" name="image2.png" title="Image">
          <a:extLst>
            <a:ext uri="{FF2B5EF4-FFF2-40B4-BE49-F238E27FC236}">
              <a16:creationId xmlns:a16="http://schemas.microsoft.com/office/drawing/2014/main" id="{D76E1E40-A471-44EB-A17B-09524BC5D0EA}"/>
            </a:ext>
          </a:extLst>
        </xdr:cNvPr>
        <xdr:cNvPicPr preferRelativeResize="0"/>
      </xdr:nvPicPr>
      <xdr:blipFill>
        <a:blip xmlns:r="http://schemas.openxmlformats.org/officeDocument/2006/relationships" r:embed="rId2" cstate="print"/>
        <a:stretch>
          <a:fillRect/>
        </a:stretch>
      </xdr:blipFill>
      <xdr:spPr>
        <a:xfrm>
          <a:off x="114300" y="6829425"/>
          <a:ext cx="571500" cy="581025"/>
        </a:xfrm>
        <a:prstGeom prst="rect">
          <a:avLst/>
        </a:prstGeom>
        <a:noFill/>
      </xdr:spPr>
    </xdr:pic>
    <xdr:clientData fLocksWithSheet="0"/>
  </xdr:oneCellAnchor>
  <xdr:oneCellAnchor>
    <xdr:from>
      <xdr:col>0</xdr:col>
      <xdr:colOff>0</xdr:colOff>
      <xdr:row>25</xdr:row>
      <xdr:rowOff>133351</xdr:rowOff>
    </xdr:from>
    <xdr:ext cx="14765756" cy="523874"/>
    <xdr:pic>
      <xdr:nvPicPr>
        <xdr:cNvPr id="4" name="image4.png" title="Image">
          <a:extLst>
            <a:ext uri="{FF2B5EF4-FFF2-40B4-BE49-F238E27FC236}">
              <a16:creationId xmlns:a16="http://schemas.microsoft.com/office/drawing/2014/main" id="{A3D88DE8-AF31-4CA7-B56A-CC12451A86D2}"/>
            </a:ext>
          </a:extLst>
        </xdr:cNvPr>
        <xdr:cNvPicPr preferRelativeResize="0"/>
      </xdr:nvPicPr>
      <xdr:blipFill>
        <a:blip xmlns:r="http://schemas.openxmlformats.org/officeDocument/2006/relationships" r:embed="rId3" cstate="print"/>
        <a:stretch>
          <a:fillRect/>
        </a:stretch>
      </xdr:blipFill>
      <xdr:spPr>
        <a:xfrm>
          <a:off x="0" y="6238876"/>
          <a:ext cx="14765756" cy="523874"/>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152400</xdr:colOff>
      <xdr:row>4</xdr:row>
      <xdr:rowOff>95250</xdr:rowOff>
    </xdr:from>
    <xdr:ext cx="2209800" cy="514350"/>
    <xdr:pic>
      <xdr:nvPicPr>
        <xdr:cNvPr id="2" name="image1.png" title="Image">
          <a:extLst>
            <a:ext uri="{FF2B5EF4-FFF2-40B4-BE49-F238E27FC236}">
              <a16:creationId xmlns:a16="http://schemas.microsoft.com/office/drawing/2014/main" id="{894A5295-9CD7-4BBF-A118-3C31024A19DF}"/>
            </a:ext>
          </a:extLst>
        </xdr:cNvPr>
        <xdr:cNvPicPr preferRelativeResize="0"/>
      </xdr:nvPicPr>
      <xdr:blipFill>
        <a:blip xmlns:r="http://schemas.openxmlformats.org/officeDocument/2006/relationships" r:embed="rId1" cstate="print"/>
        <a:stretch>
          <a:fillRect/>
        </a:stretch>
      </xdr:blipFill>
      <xdr:spPr>
        <a:xfrm>
          <a:off x="152400" y="95250"/>
          <a:ext cx="2209800" cy="514350"/>
        </a:xfrm>
        <a:prstGeom prst="rect">
          <a:avLst/>
        </a:prstGeom>
        <a:noFill/>
      </xdr:spPr>
    </xdr:pic>
    <xdr:clientData fLocksWithSheet="0"/>
  </xdr:oneCellAnchor>
  <xdr:oneCellAnchor>
    <xdr:from>
      <xdr:col>0</xdr:col>
      <xdr:colOff>114300</xdr:colOff>
      <xdr:row>24</xdr:row>
      <xdr:rowOff>57150</xdr:rowOff>
    </xdr:from>
    <xdr:ext cx="571500" cy="581025"/>
    <xdr:pic>
      <xdr:nvPicPr>
        <xdr:cNvPr id="3" name="image2.png" title="Image">
          <a:extLst>
            <a:ext uri="{FF2B5EF4-FFF2-40B4-BE49-F238E27FC236}">
              <a16:creationId xmlns:a16="http://schemas.microsoft.com/office/drawing/2014/main" id="{B907E619-6A2D-4F22-82C5-AFB81E2F0C6E}"/>
            </a:ext>
          </a:extLst>
        </xdr:cNvPr>
        <xdr:cNvPicPr preferRelativeResize="0"/>
      </xdr:nvPicPr>
      <xdr:blipFill>
        <a:blip xmlns:r="http://schemas.openxmlformats.org/officeDocument/2006/relationships" r:embed="rId2" cstate="print"/>
        <a:stretch>
          <a:fillRect/>
        </a:stretch>
      </xdr:blipFill>
      <xdr:spPr>
        <a:xfrm>
          <a:off x="114300" y="5791200"/>
          <a:ext cx="571500" cy="581025"/>
        </a:xfrm>
        <a:prstGeom prst="rect">
          <a:avLst/>
        </a:prstGeom>
        <a:noFill/>
      </xdr:spPr>
    </xdr:pic>
    <xdr:clientData fLocksWithSheet="0"/>
  </xdr:oneCellAnchor>
  <xdr:oneCellAnchor>
    <xdr:from>
      <xdr:col>0</xdr:col>
      <xdr:colOff>0</xdr:colOff>
      <xdr:row>25</xdr:row>
      <xdr:rowOff>133351</xdr:rowOff>
    </xdr:from>
    <xdr:ext cx="14765756" cy="523874"/>
    <xdr:pic>
      <xdr:nvPicPr>
        <xdr:cNvPr id="4" name="image4.png" title="Image">
          <a:extLst>
            <a:ext uri="{FF2B5EF4-FFF2-40B4-BE49-F238E27FC236}">
              <a16:creationId xmlns:a16="http://schemas.microsoft.com/office/drawing/2014/main" id="{62EA1F8B-6A74-4264-9120-9D6220C1B908}"/>
            </a:ext>
          </a:extLst>
        </xdr:cNvPr>
        <xdr:cNvPicPr preferRelativeResize="0"/>
      </xdr:nvPicPr>
      <xdr:blipFill>
        <a:blip xmlns:r="http://schemas.openxmlformats.org/officeDocument/2006/relationships" r:embed="rId3" cstate="print"/>
        <a:stretch>
          <a:fillRect/>
        </a:stretch>
      </xdr:blipFill>
      <xdr:spPr>
        <a:xfrm>
          <a:off x="0" y="6238876"/>
          <a:ext cx="14765756" cy="523874"/>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152400</xdr:colOff>
      <xdr:row>4</xdr:row>
      <xdr:rowOff>95250</xdr:rowOff>
    </xdr:from>
    <xdr:ext cx="2209800" cy="514350"/>
    <xdr:pic>
      <xdr:nvPicPr>
        <xdr:cNvPr id="2" name="image1.png" title="Image">
          <a:extLst>
            <a:ext uri="{FF2B5EF4-FFF2-40B4-BE49-F238E27FC236}">
              <a16:creationId xmlns:a16="http://schemas.microsoft.com/office/drawing/2014/main" id="{F6E45014-C9F9-42EC-B532-EDD5D221B733}"/>
            </a:ext>
          </a:extLst>
        </xdr:cNvPr>
        <xdr:cNvPicPr preferRelativeResize="0"/>
      </xdr:nvPicPr>
      <xdr:blipFill>
        <a:blip xmlns:r="http://schemas.openxmlformats.org/officeDocument/2006/relationships" r:embed="rId1" cstate="print"/>
        <a:stretch>
          <a:fillRect/>
        </a:stretch>
      </xdr:blipFill>
      <xdr:spPr>
        <a:xfrm>
          <a:off x="152400" y="95250"/>
          <a:ext cx="2209800" cy="514350"/>
        </a:xfrm>
        <a:prstGeom prst="rect">
          <a:avLst/>
        </a:prstGeom>
        <a:noFill/>
      </xdr:spPr>
    </xdr:pic>
    <xdr:clientData fLocksWithSheet="0"/>
  </xdr:oneCellAnchor>
  <xdr:oneCellAnchor>
    <xdr:from>
      <xdr:col>0</xdr:col>
      <xdr:colOff>114300</xdr:colOff>
      <xdr:row>24</xdr:row>
      <xdr:rowOff>57150</xdr:rowOff>
    </xdr:from>
    <xdr:ext cx="571500" cy="581025"/>
    <xdr:pic>
      <xdr:nvPicPr>
        <xdr:cNvPr id="3" name="image2.png" title="Image">
          <a:extLst>
            <a:ext uri="{FF2B5EF4-FFF2-40B4-BE49-F238E27FC236}">
              <a16:creationId xmlns:a16="http://schemas.microsoft.com/office/drawing/2014/main" id="{947CD3DB-B52D-43BB-9802-1936342CE70D}"/>
            </a:ext>
          </a:extLst>
        </xdr:cNvPr>
        <xdr:cNvPicPr preferRelativeResize="0"/>
      </xdr:nvPicPr>
      <xdr:blipFill>
        <a:blip xmlns:r="http://schemas.openxmlformats.org/officeDocument/2006/relationships" r:embed="rId2" cstate="print"/>
        <a:stretch>
          <a:fillRect/>
        </a:stretch>
      </xdr:blipFill>
      <xdr:spPr>
        <a:xfrm>
          <a:off x="114300" y="5791200"/>
          <a:ext cx="571500" cy="581025"/>
        </a:xfrm>
        <a:prstGeom prst="rect">
          <a:avLst/>
        </a:prstGeom>
        <a:noFill/>
      </xdr:spPr>
    </xdr:pic>
    <xdr:clientData fLocksWithSheet="0"/>
  </xdr:oneCellAnchor>
  <xdr:oneCellAnchor>
    <xdr:from>
      <xdr:col>0</xdr:col>
      <xdr:colOff>0</xdr:colOff>
      <xdr:row>25</xdr:row>
      <xdr:rowOff>133351</xdr:rowOff>
    </xdr:from>
    <xdr:ext cx="14765756" cy="523874"/>
    <xdr:pic>
      <xdr:nvPicPr>
        <xdr:cNvPr id="4" name="image4.png" title="Image">
          <a:extLst>
            <a:ext uri="{FF2B5EF4-FFF2-40B4-BE49-F238E27FC236}">
              <a16:creationId xmlns:a16="http://schemas.microsoft.com/office/drawing/2014/main" id="{AEF85938-DB17-4686-96C9-C57FC705E139}"/>
            </a:ext>
          </a:extLst>
        </xdr:cNvPr>
        <xdr:cNvPicPr preferRelativeResize="0"/>
      </xdr:nvPicPr>
      <xdr:blipFill>
        <a:blip xmlns:r="http://schemas.openxmlformats.org/officeDocument/2006/relationships" r:embed="rId3" cstate="print"/>
        <a:stretch>
          <a:fillRect/>
        </a:stretch>
      </xdr:blipFill>
      <xdr:spPr>
        <a:xfrm>
          <a:off x="0" y="6238876"/>
          <a:ext cx="14765756" cy="523874"/>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0</xdr:row>
      <xdr:rowOff>66675</xdr:rowOff>
    </xdr:from>
    <xdr:ext cx="2209800" cy="514350"/>
    <xdr:pic>
      <xdr:nvPicPr>
        <xdr:cNvPr id="2" name="image1.png" title="Image">
          <a:extLst>
            <a:ext uri="{FF2B5EF4-FFF2-40B4-BE49-F238E27FC236}">
              <a16:creationId xmlns:a16="http://schemas.microsoft.com/office/drawing/2014/main" id="{C9FA88D2-8357-4B8E-8765-10E341188F16}"/>
            </a:ext>
          </a:extLst>
        </xdr:cNvPr>
        <xdr:cNvPicPr preferRelativeResize="0"/>
      </xdr:nvPicPr>
      <xdr:blipFill>
        <a:blip xmlns:r="http://schemas.openxmlformats.org/officeDocument/2006/relationships" r:embed="rId1" cstate="print"/>
        <a:stretch>
          <a:fillRect/>
        </a:stretch>
      </xdr:blipFill>
      <xdr:spPr>
        <a:xfrm>
          <a:off x="152400" y="66675"/>
          <a:ext cx="2209800" cy="514350"/>
        </a:xfrm>
        <a:prstGeom prst="rect">
          <a:avLst/>
        </a:prstGeom>
        <a:noFill/>
      </xdr:spPr>
    </xdr:pic>
    <xdr:clientData fLocksWithSheet="0"/>
  </xdr:oneCellAnchor>
  <xdr:oneCellAnchor>
    <xdr:from>
      <xdr:col>0</xdr:col>
      <xdr:colOff>104775</xdr:colOff>
      <xdr:row>21</xdr:row>
      <xdr:rowOff>66675</xdr:rowOff>
    </xdr:from>
    <xdr:ext cx="571500" cy="581025"/>
    <xdr:pic>
      <xdr:nvPicPr>
        <xdr:cNvPr id="3" name="image2.png" title="Image">
          <a:extLst>
            <a:ext uri="{FF2B5EF4-FFF2-40B4-BE49-F238E27FC236}">
              <a16:creationId xmlns:a16="http://schemas.microsoft.com/office/drawing/2014/main" id="{7189F3D1-2831-4F74-8D03-63A9A5BC7D1E}"/>
            </a:ext>
          </a:extLst>
        </xdr:cNvPr>
        <xdr:cNvPicPr preferRelativeResize="0"/>
      </xdr:nvPicPr>
      <xdr:blipFill>
        <a:blip xmlns:r="http://schemas.openxmlformats.org/officeDocument/2006/relationships" r:embed="rId2" cstate="print"/>
        <a:stretch>
          <a:fillRect/>
        </a:stretch>
      </xdr:blipFill>
      <xdr:spPr>
        <a:xfrm>
          <a:off x="104775" y="6600825"/>
          <a:ext cx="571500" cy="581025"/>
        </a:xfrm>
        <a:prstGeom prst="rect">
          <a:avLst/>
        </a:prstGeom>
        <a:noFill/>
      </xdr:spPr>
    </xdr:pic>
    <xdr:clientData fLocksWithSheet="0"/>
  </xdr:oneCellAnchor>
  <xdr:oneCellAnchor>
    <xdr:from>
      <xdr:col>0</xdr:col>
      <xdr:colOff>0</xdr:colOff>
      <xdr:row>23</xdr:row>
      <xdr:rowOff>66675</xdr:rowOff>
    </xdr:from>
    <xdr:ext cx="7800975" cy="257791"/>
    <xdr:pic>
      <xdr:nvPicPr>
        <xdr:cNvPr id="4" name="image4.png" title="Image">
          <a:extLst>
            <a:ext uri="{FF2B5EF4-FFF2-40B4-BE49-F238E27FC236}">
              <a16:creationId xmlns:a16="http://schemas.microsoft.com/office/drawing/2014/main" id="{588A9042-011E-45A9-9954-54DAAFFB517A}"/>
            </a:ext>
          </a:extLst>
        </xdr:cNvPr>
        <xdr:cNvPicPr preferRelativeResize="0"/>
      </xdr:nvPicPr>
      <xdr:blipFill>
        <a:blip xmlns:r="http://schemas.openxmlformats.org/officeDocument/2006/relationships" r:embed="rId3" cstate="print"/>
        <a:stretch>
          <a:fillRect/>
        </a:stretch>
      </xdr:blipFill>
      <xdr:spPr>
        <a:xfrm>
          <a:off x="0" y="7172325"/>
          <a:ext cx="7800975" cy="257791"/>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909B88-9913-4F40-9509-0C76E01AB963}" name="Table1" displayName="Table1" ref="A1:C5" totalsRowShown="0" headerRowDxfId="16" dataDxfId="15" headerRowCellStyle="Normal 2" dataCellStyle="Normal 2">
  <autoFilter ref="A1:C5" xr:uid="{F1251E44-EA3B-4256-AA62-E749AFD7E437}"/>
  <tableColumns count="3">
    <tableColumn id="1" xr3:uid="{C910A4AF-00B9-4D9A-B1B1-3288EB1DB062}" name="In Season Sampling" dataDxfId="14" dataCellStyle="Normal 2"/>
    <tableColumn id="2" xr3:uid="{61EA3828-150D-49DC-9DCD-576780E6C2BE}" name="Analysis Cost" dataDxfId="13" dataCellStyle="Normal 2"/>
    <tableColumn id="3" xr3:uid="{DAFDAF43-3729-48BF-8125-5CD3309A4B7A}" name="Sampling Fee" dataDxfId="12" dataCellStyle="Normal 2"/>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630782-C0FB-4904-B107-B78CFAE6B4D7}" name="Table2" displayName="Table2" ref="A9:B14" totalsRowShown="0" headerRowDxfId="11" dataDxfId="10" headerRowCellStyle="Normal 2" dataCellStyle="Normal 2">
  <autoFilter ref="A9:B14" xr:uid="{9E630782-C0FB-4904-B107-B78CFAE6B4D7}"/>
  <tableColumns count="2">
    <tableColumn id="1" xr3:uid="{A8CC6338-C684-47E5-8AC5-4F5703F2B4E0}" name="BaselineRx Sampling" dataDxfId="9" dataCellStyle="Normal 2"/>
    <tableColumn id="2" xr3:uid="{56011BA4-0AB9-4EDD-BBBB-F64B0D775651}" name="Cost" dataDxfId="8" dataCellStyle="Normal 2"/>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81F296-D6F4-493A-80C2-B69C65C0C0CD}" name="Table3" displayName="Table3" ref="A18:B21" totalsRowShown="0" headerRowDxfId="7" dataDxfId="6" headerRowCellStyle="Normal 2" dataCellStyle="Normal 2">
  <autoFilter ref="A18:B21" xr:uid="{0481F296-D6F4-493A-80C2-B69C65C0C0CD}"/>
  <tableColumns count="2">
    <tableColumn id="1" xr3:uid="{40B27E29-CAFD-4A22-8C0E-C07BC9E33B5A}" name="Dashboard Subscription" dataDxfId="5" dataCellStyle="Normal 2"/>
    <tableColumn id="2" xr3:uid="{55D2D9E4-BC35-4296-A8EA-D3A114EFEA8C}" name="Cost" dataDxfId="4" dataCellStyle="Normal 2"/>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96E98CE-8E49-4E40-BA20-5403F4C176DB}" name="Table4" displayName="Table4" ref="A26:B30" totalsRowShown="0" headerRowDxfId="3" dataDxfId="2" headerRowCellStyle="Normal 2" dataCellStyle="Normal 2">
  <autoFilter ref="A26:B30" xr:uid="{F96E98CE-8E49-4E40-BA20-5403F4C176DB}"/>
  <tableColumns count="2">
    <tableColumn id="1" xr3:uid="{C8C2E335-A16F-4F2B-94F9-E501374E37FC}" name="Sample Type" dataDxfId="1" dataCellStyle="Normal 2"/>
    <tableColumn id="2" xr3:uid="{D5FAEE93-71A8-4C11-B133-D197CD83B6B0}" name="Cost/Sample" dataDxfId="0" dataCellStyle="Normal 2"/>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83421-74EE-423C-AD25-5E31C2173B87}">
  <sheetPr>
    <tabColor rgb="FFFFFF00"/>
  </sheetPr>
  <dimension ref="A1:C75"/>
  <sheetViews>
    <sheetView zoomScaleNormal="100" workbookViewId="0">
      <selection activeCell="H12" sqref="H12"/>
    </sheetView>
  </sheetViews>
  <sheetFormatPr defaultRowHeight="12.75"/>
  <cols>
    <col min="1" max="1" width="3.85546875" customWidth="1"/>
    <col min="2" max="2" width="96.5703125" customWidth="1"/>
  </cols>
  <sheetData>
    <row r="1" spans="1:2" s="7" customFormat="1" ht="53.25" customHeight="1">
      <c r="A1" s="55" t="s">
        <v>53</v>
      </c>
      <c r="B1" s="56"/>
    </row>
    <row r="4" spans="1:2" ht="15.75">
      <c r="A4" s="40" t="s">
        <v>54</v>
      </c>
      <c r="B4" s="41"/>
    </row>
    <row r="5" spans="1:2">
      <c r="A5" s="57" t="s">
        <v>55</v>
      </c>
      <c r="B5" s="58"/>
    </row>
    <row r="6" spans="1:2" ht="5.25" customHeight="1">
      <c r="A6" s="33"/>
      <c r="B6" s="34"/>
    </row>
    <row r="7" spans="1:2">
      <c r="A7" s="39">
        <v>1</v>
      </c>
      <c r="B7" s="36" t="s">
        <v>76</v>
      </c>
    </row>
    <row r="8" spans="1:2">
      <c r="A8" s="39">
        <v>2</v>
      </c>
      <c r="B8" s="36" t="s">
        <v>75</v>
      </c>
    </row>
    <row r="9" spans="1:2" ht="25.5">
      <c r="A9" s="39">
        <v>3</v>
      </c>
      <c r="B9" s="36" t="s">
        <v>57</v>
      </c>
    </row>
    <row r="10" spans="1:2">
      <c r="A10" s="33"/>
      <c r="B10" s="33"/>
    </row>
    <row r="11" spans="1:2">
      <c r="A11" s="33"/>
      <c r="B11" s="33"/>
    </row>
    <row r="12" spans="1:2" ht="15.75">
      <c r="A12" s="40" t="s">
        <v>8</v>
      </c>
      <c r="B12" s="42"/>
    </row>
    <row r="13" spans="1:2" ht="27" customHeight="1">
      <c r="A13" s="57" t="s">
        <v>68</v>
      </c>
      <c r="B13" s="57"/>
    </row>
    <row r="14" spans="1:2" ht="5.0999999999999996" customHeight="1">
      <c r="A14" s="35"/>
      <c r="B14" s="35"/>
    </row>
    <row r="15" spans="1:2">
      <c r="A15" s="39">
        <v>1</v>
      </c>
      <c r="B15" s="36" t="s">
        <v>76</v>
      </c>
    </row>
    <row r="16" spans="1:2">
      <c r="A16" s="39">
        <v>2</v>
      </c>
      <c r="B16" s="36" t="s">
        <v>58</v>
      </c>
    </row>
    <row r="17" spans="1:2">
      <c r="A17" s="39"/>
      <c r="B17" s="37" t="s">
        <v>59</v>
      </c>
    </row>
    <row r="18" spans="1:2">
      <c r="A18" s="39">
        <v>3</v>
      </c>
      <c r="B18" s="36" t="s">
        <v>60</v>
      </c>
    </row>
    <row r="19" spans="1:2">
      <c r="A19" s="39"/>
      <c r="B19" s="38" t="s">
        <v>77</v>
      </c>
    </row>
    <row r="20" spans="1:2" ht="25.5">
      <c r="A20" s="39"/>
      <c r="B20" s="38" t="s">
        <v>61</v>
      </c>
    </row>
    <row r="21" spans="1:2" ht="38.25">
      <c r="A21" s="39">
        <v>4</v>
      </c>
      <c r="B21" s="36" t="s">
        <v>63</v>
      </c>
    </row>
    <row r="22" spans="1:2">
      <c r="A22" s="39"/>
      <c r="B22" s="38" t="s">
        <v>78</v>
      </c>
    </row>
    <row r="23" spans="1:2">
      <c r="A23" s="39"/>
      <c r="B23" s="38" t="s">
        <v>79</v>
      </c>
    </row>
    <row r="24" spans="1:2" ht="25.5">
      <c r="A24" s="39"/>
      <c r="B24" s="38" t="s">
        <v>62</v>
      </c>
    </row>
    <row r="25" spans="1:2" ht="38.25">
      <c r="A25" s="39">
        <v>5</v>
      </c>
      <c r="B25" s="36" t="s">
        <v>64</v>
      </c>
    </row>
    <row r="26" spans="1:2">
      <c r="A26" s="39"/>
      <c r="B26" s="38" t="s">
        <v>66</v>
      </c>
    </row>
    <row r="27" spans="1:2">
      <c r="A27" s="39"/>
      <c r="B27" s="38" t="s">
        <v>67</v>
      </c>
    </row>
    <row r="28" spans="1:2">
      <c r="A28" s="39">
        <v>6</v>
      </c>
      <c r="B28" s="36" t="s">
        <v>69</v>
      </c>
    </row>
    <row r="31" spans="1:2" ht="15.75">
      <c r="A31" s="40" t="s">
        <v>70</v>
      </c>
      <c r="B31" s="41"/>
    </row>
    <row r="32" spans="1:2">
      <c r="A32" s="57" t="s">
        <v>71</v>
      </c>
      <c r="B32" s="58"/>
    </row>
    <row r="33" spans="1:2" ht="5.0999999999999996" customHeight="1">
      <c r="A33" s="33"/>
      <c r="B33" s="34"/>
    </row>
    <row r="34" spans="1:2">
      <c r="A34" s="39">
        <v>1</v>
      </c>
      <c r="B34" s="36" t="s">
        <v>56</v>
      </c>
    </row>
    <row r="35" spans="1:2">
      <c r="A35" s="39">
        <v>2</v>
      </c>
      <c r="B35" s="36" t="s">
        <v>58</v>
      </c>
    </row>
    <row r="36" spans="1:2">
      <c r="A36" s="39"/>
      <c r="B36" s="37" t="s">
        <v>59</v>
      </c>
    </row>
    <row r="37" spans="1:2">
      <c r="A37" s="39">
        <v>3</v>
      </c>
      <c r="B37" s="5" t="s">
        <v>72</v>
      </c>
    </row>
    <row r="38" spans="1:2">
      <c r="B38" s="5"/>
    </row>
    <row r="39" spans="1:2">
      <c r="B39" s="5"/>
    </row>
    <row r="40" spans="1:2">
      <c r="B40" s="5"/>
    </row>
    <row r="41" spans="1:2">
      <c r="B41" s="5"/>
    </row>
    <row r="75" spans="3:3">
      <c r="C75" s="5" t="s">
        <v>65</v>
      </c>
    </row>
  </sheetData>
  <sheetProtection sheet="1" objects="1" scenarios="1"/>
  <mergeCells count="4">
    <mergeCell ref="A1:B1"/>
    <mergeCell ref="A5:B5"/>
    <mergeCell ref="A13:B13"/>
    <mergeCell ref="A32:B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04FC-5E54-4647-A173-A890D22A98EA}">
  <sheetPr>
    <outlinePr summaryBelow="0" summaryRight="0"/>
    <pageSetUpPr fitToPage="1"/>
  </sheetPr>
  <dimension ref="A1:G29"/>
  <sheetViews>
    <sheetView topLeftCell="A5" workbookViewId="0">
      <selection activeCell="A15" sqref="A15:B15"/>
    </sheetView>
  </sheetViews>
  <sheetFormatPr defaultColWidth="12.5703125" defaultRowHeight="15.75" customHeight="1"/>
  <cols>
    <col min="1" max="1" width="10.42578125" style="7" customWidth="1"/>
    <col min="2" max="2" width="12.140625" style="7" customWidth="1"/>
    <col min="3" max="3" width="14.140625" style="7" customWidth="1"/>
    <col min="4" max="5" width="15.7109375" style="7" customWidth="1"/>
    <col min="6" max="6" width="12.42578125" style="7" customWidth="1"/>
    <col min="7" max="7" width="11.28515625" style="7" customWidth="1"/>
    <col min="8" max="16384" width="12.5703125" style="7"/>
  </cols>
  <sheetData>
    <row r="1" spans="1:7" ht="15.75" hidden="1" customHeight="1">
      <c r="E1" s="7" t="s">
        <v>37</v>
      </c>
    </row>
    <row r="2" spans="1:7" ht="15.75" hidden="1" customHeight="1">
      <c r="E2" s="7" t="s">
        <v>38</v>
      </c>
    </row>
    <row r="3" spans="1:7" ht="15.75" hidden="1" customHeight="1">
      <c r="E3" s="7" t="s">
        <v>39</v>
      </c>
    </row>
    <row r="4" spans="1:7" ht="15.75" hidden="1" customHeight="1"/>
    <row r="5" spans="1:7" ht="53.25" customHeight="1">
      <c r="A5" s="55" t="s">
        <v>54</v>
      </c>
      <c r="B5" s="56"/>
      <c r="C5" s="56"/>
      <c r="D5" s="56"/>
      <c r="E5" s="56"/>
      <c r="F5" s="56"/>
      <c r="G5" s="56"/>
    </row>
    <row r="6" spans="1:7" ht="26.1" customHeight="1">
      <c r="A6" s="8" t="s">
        <v>9</v>
      </c>
      <c r="B6" s="68" t="s">
        <v>48</v>
      </c>
      <c r="C6" s="69"/>
      <c r="D6" s="69"/>
      <c r="E6" s="69"/>
      <c r="F6" s="69"/>
      <c r="G6" s="69"/>
    </row>
    <row r="7" spans="1:7" ht="26.1" customHeight="1">
      <c r="A7" s="70" t="s">
        <v>17</v>
      </c>
      <c r="B7" s="71"/>
      <c r="C7" s="72"/>
      <c r="D7" s="9"/>
      <c r="E7" s="31" t="s">
        <v>38</v>
      </c>
      <c r="F7" s="23">
        <f>IF($E$7=0,"",VLOOKUP($E$7,Table3[#All],2,FALSE))</f>
        <v>500</v>
      </c>
      <c r="G7" s="10"/>
    </row>
    <row r="8" spans="1:7" ht="30.75" customHeight="1">
      <c r="A8" s="61" t="s">
        <v>18</v>
      </c>
      <c r="B8" s="62"/>
      <c r="C8" s="13" t="s">
        <v>5</v>
      </c>
      <c r="D8" s="13" t="s">
        <v>35</v>
      </c>
      <c r="E8" s="13" t="s">
        <v>36</v>
      </c>
      <c r="F8" s="22" t="s">
        <v>20</v>
      </c>
      <c r="G8" s="22" t="s">
        <v>34</v>
      </c>
    </row>
    <row r="9" spans="1:7" ht="20.25" customHeight="1">
      <c r="A9" s="67" t="s">
        <v>49</v>
      </c>
      <c r="B9" s="67"/>
      <c r="C9" s="25">
        <v>40</v>
      </c>
      <c r="D9" s="12">
        <f>IF(A9=0,"",VLOOKUP(A9,'BaselineRx Costs'!A7:$O$23,12,FALSE))</f>
        <v>865</v>
      </c>
      <c r="E9" s="12">
        <f>IF(A9=0,"",VLOOKUP(A9,'In Season Costs'!$A$3:$G$20,7,FALSE))</f>
        <v>900</v>
      </c>
      <c r="F9" s="21">
        <f>IF(A9=0,"",SUM(D9:E9))</f>
        <v>1765</v>
      </c>
      <c r="G9" s="21">
        <f>IF(A9=0,"",F9/C9)</f>
        <v>44.125</v>
      </c>
    </row>
    <row r="10" spans="1:7" ht="20.25" customHeight="1">
      <c r="A10" s="67" t="s">
        <v>50</v>
      </c>
      <c r="B10" s="67"/>
      <c r="C10" s="25">
        <v>65</v>
      </c>
      <c r="D10" s="12">
        <f>IF(A10=0,"",VLOOKUP(A10,'BaselineRx Costs'!A8:$O$23,12,FALSE))</f>
        <v>1270</v>
      </c>
      <c r="E10" s="12">
        <f>IF(A10=0,"",VLOOKUP(A10,'In Season Costs'!$A$3:$G$20,7,FALSE))</f>
        <v>900</v>
      </c>
      <c r="F10" s="21">
        <f t="shared" ref="F10:F25" si="0">IF(A10=0,"",SUM(D10:E10))</f>
        <v>2170</v>
      </c>
      <c r="G10" s="21">
        <f t="shared" ref="G10:G25" si="1">IF(A10=0,"",F10/C10)</f>
        <v>33.384615384615387</v>
      </c>
    </row>
    <row r="11" spans="1:7" ht="20.25" customHeight="1">
      <c r="A11" s="67" t="s">
        <v>51</v>
      </c>
      <c r="B11" s="67"/>
      <c r="C11" s="25">
        <v>80</v>
      </c>
      <c r="D11" s="12">
        <f>IF(A11=0,"",VLOOKUP(A11,'BaselineRx Costs'!A9:$O$23,12,FALSE))</f>
        <v>1575</v>
      </c>
      <c r="E11" s="12">
        <f>IF(A11=0,"",VLOOKUP(A11,'In Season Costs'!$A$3:$G$20,7,FALSE))</f>
        <v>900</v>
      </c>
      <c r="F11" s="21">
        <f t="shared" si="0"/>
        <v>2475</v>
      </c>
      <c r="G11" s="21">
        <f t="shared" si="1"/>
        <v>30.9375</v>
      </c>
    </row>
    <row r="12" spans="1:7" ht="20.25" customHeight="1">
      <c r="A12" s="60" t="s">
        <v>52</v>
      </c>
      <c r="B12" s="60"/>
      <c r="C12" s="25">
        <v>160</v>
      </c>
      <c r="D12" s="12">
        <f>IF(A12=0,"",VLOOKUP(A12,'BaselineRx Costs'!A10:$O$23,12,FALSE))</f>
        <v>2375</v>
      </c>
      <c r="E12" s="12">
        <f>IF(A12=0,"",VLOOKUP(A12,'In Season Costs'!$A$3:$G$20,7,FALSE))</f>
        <v>900</v>
      </c>
      <c r="F12" s="21">
        <f t="shared" si="0"/>
        <v>3275</v>
      </c>
      <c r="G12" s="21">
        <f t="shared" si="1"/>
        <v>20.46875</v>
      </c>
    </row>
    <row r="13" spans="1:7" ht="20.25" customHeight="1">
      <c r="A13" s="60"/>
      <c r="B13" s="60"/>
      <c r="C13" s="25"/>
      <c r="D13" s="12" t="str">
        <f>IF(A13=0,"",VLOOKUP(A13,'BaselineRx Costs'!A11:$O$23,12,FALSE))</f>
        <v/>
      </c>
      <c r="E13" s="12" t="str">
        <f>IF(A13=0,"",VLOOKUP(A13,'In Season Costs'!$A$3:$G$20,7,FALSE))</f>
        <v/>
      </c>
      <c r="F13" s="21" t="str">
        <f t="shared" si="0"/>
        <v/>
      </c>
      <c r="G13" s="21" t="str">
        <f t="shared" si="1"/>
        <v/>
      </c>
    </row>
    <row r="14" spans="1:7" ht="20.25" customHeight="1">
      <c r="A14" s="60"/>
      <c r="B14" s="60"/>
      <c r="C14" s="25"/>
      <c r="D14" s="12" t="str">
        <f>IF(A14=0,"",VLOOKUP(A14,'BaselineRx Costs'!A12:$O$23,12,FALSE))</f>
        <v/>
      </c>
      <c r="E14" s="12" t="str">
        <f>IF(A14=0,"",VLOOKUP(A14,'In Season Costs'!$A$3:$G$20,7,FALSE))</f>
        <v/>
      </c>
      <c r="F14" s="21" t="str">
        <f t="shared" si="0"/>
        <v/>
      </c>
      <c r="G14" s="21" t="str">
        <f t="shared" si="1"/>
        <v/>
      </c>
    </row>
    <row r="15" spans="1:7" ht="20.25" customHeight="1">
      <c r="A15" s="60"/>
      <c r="B15" s="60"/>
      <c r="C15" s="25"/>
      <c r="D15" s="12" t="str">
        <f>IF(A15=0,"",VLOOKUP(A15,'BaselineRx Costs'!A13:$O$23,12,FALSE))</f>
        <v/>
      </c>
      <c r="E15" s="12" t="str">
        <f>IF(A15=0,"",VLOOKUP(A15,'In Season Costs'!$A$3:$G$20,7,FALSE))</f>
        <v/>
      </c>
      <c r="F15" s="21" t="str">
        <f t="shared" si="0"/>
        <v/>
      </c>
      <c r="G15" s="21" t="str">
        <f t="shared" si="1"/>
        <v/>
      </c>
    </row>
    <row r="16" spans="1:7" ht="20.25" customHeight="1">
      <c r="A16" s="60"/>
      <c r="B16" s="60"/>
      <c r="C16" s="25"/>
      <c r="D16" s="12" t="str">
        <f>IF(A16=0,"",VLOOKUP(A16,'BaselineRx Costs'!A14:$O$23,12,FALSE))</f>
        <v/>
      </c>
      <c r="E16" s="12" t="str">
        <f>IF(A16=0,"",VLOOKUP(A16,'In Season Costs'!$A$3:$G$20,7,FALSE))</f>
        <v/>
      </c>
      <c r="F16" s="21" t="str">
        <f t="shared" si="0"/>
        <v/>
      </c>
      <c r="G16" s="21" t="str">
        <f t="shared" si="1"/>
        <v/>
      </c>
    </row>
    <row r="17" spans="1:7" ht="20.25" customHeight="1">
      <c r="A17" s="60"/>
      <c r="B17" s="60"/>
      <c r="C17" s="25"/>
      <c r="D17" s="12" t="str">
        <f>IF(A17=0,"",VLOOKUP(A17,'BaselineRx Costs'!A15:$O$23,12,FALSE))</f>
        <v/>
      </c>
      <c r="E17" s="12" t="str">
        <f>IF(A17=0,"",VLOOKUP(A17,'In Season Costs'!$A$3:$G$20,7,FALSE))</f>
        <v/>
      </c>
      <c r="F17" s="21" t="str">
        <f t="shared" si="0"/>
        <v/>
      </c>
      <c r="G17" s="21" t="str">
        <f t="shared" si="1"/>
        <v/>
      </c>
    </row>
    <row r="18" spans="1:7" ht="20.25" customHeight="1">
      <c r="A18" s="26"/>
      <c r="B18" s="26"/>
      <c r="C18" s="25"/>
      <c r="D18" s="12" t="str">
        <f>IF(A18=0,"",VLOOKUP(A18,'BaselineRx Costs'!A16:$O$23,12,FALSE))</f>
        <v/>
      </c>
      <c r="E18" s="12" t="str">
        <f>IF(A18=0,"",VLOOKUP(A18,'In Season Costs'!$A$3:$G$20,7,FALSE))</f>
        <v/>
      </c>
      <c r="F18" s="21" t="str">
        <f t="shared" si="0"/>
        <v/>
      </c>
      <c r="G18" s="21" t="str">
        <f t="shared" si="1"/>
        <v/>
      </c>
    </row>
    <row r="19" spans="1:7" ht="20.25" customHeight="1">
      <c r="A19" s="60"/>
      <c r="B19" s="60"/>
      <c r="C19" s="25"/>
      <c r="D19" s="12" t="str">
        <f>IF(A19=0,"",VLOOKUP(A19,'BaselineRx Costs'!A17:$O$23,12,FALSE))</f>
        <v/>
      </c>
      <c r="E19" s="12" t="str">
        <f>IF(A19=0,"",VLOOKUP(A19,'In Season Costs'!$A$3:$G$20,7,FALSE))</f>
        <v/>
      </c>
      <c r="F19" s="21" t="str">
        <f t="shared" si="0"/>
        <v/>
      </c>
      <c r="G19" s="21" t="str">
        <f t="shared" si="1"/>
        <v/>
      </c>
    </row>
    <row r="20" spans="1:7" ht="20.25" customHeight="1">
      <c r="A20" s="60"/>
      <c r="B20" s="60"/>
      <c r="C20" s="25"/>
      <c r="D20" s="12" t="str">
        <f>IF(A20=0,"",VLOOKUP(A20,'BaselineRx Costs'!A18:$O$23,12,FALSE))</f>
        <v/>
      </c>
      <c r="E20" s="12" t="str">
        <f>IF(A20=0,"",VLOOKUP(A20,'In Season Costs'!$A$3:$G$20,7,FALSE))</f>
        <v/>
      </c>
      <c r="F20" s="21" t="str">
        <f t="shared" si="0"/>
        <v/>
      </c>
      <c r="G20" s="21" t="str">
        <f t="shared" si="1"/>
        <v/>
      </c>
    </row>
    <row r="21" spans="1:7" ht="20.25" customHeight="1">
      <c r="A21" s="60"/>
      <c r="B21" s="60"/>
      <c r="C21" s="25"/>
      <c r="D21" s="12" t="str">
        <f>IF(A21=0,"",VLOOKUP(A21,'BaselineRx Costs'!A19:$O$23,12,FALSE))</f>
        <v/>
      </c>
      <c r="E21" s="12" t="str">
        <f>IF(A21=0,"",VLOOKUP(A21,'In Season Costs'!$A$3:$G$20,7,FALSE))</f>
        <v/>
      </c>
      <c r="F21" s="21" t="str">
        <f t="shared" si="0"/>
        <v/>
      </c>
      <c r="G21" s="21" t="str">
        <f t="shared" si="1"/>
        <v/>
      </c>
    </row>
    <row r="22" spans="1:7" ht="20.25" customHeight="1">
      <c r="A22" s="60"/>
      <c r="B22" s="60"/>
      <c r="C22" s="25"/>
      <c r="D22" s="12" t="str">
        <f>IF(A22=0,"",VLOOKUP(A22,'BaselineRx Costs'!A20:$O$23,12,FALSE))</f>
        <v/>
      </c>
      <c r="E22" s="12" t="str">
        <f>IF(A22=0,"",VLOOKUP(A22,'In Season Costs'!$A$3:$G$20,7,FALSE))</f>
        <v/>
      </c>
      <c r="F22" s="21" t="str">
        <f t="shared" si="0"/>
        <v/>
      </c>
      <c r="G22" s="21" t="str">
        <f t="shared" si="1"/>
        <v/>
      </c>
    </row>
    <row r="23" spans="1:7" ht="20.25" customHeight="1">
      <c r="A23" s="60"/>
      <c r="B23" s="60"/>
      <c r="C23" s="25"/>
      <c r="D23" s="12" t="str">
        <f>IF(A23=0,"",VLOOKUP(A23,'BaselineRx Costs'!A21:$O$23,12,FALSE))</f>
        <v/>
      </c>
      <c r="E23" s="12" t="str">
        <f>IF(A23=0,"",VLOOKUP(A23,'In Season Costs'!$A$3:$G$20,7,FALSE))</f>
        <v/>
      </c>
      <c r="F23" s="21" t="str">
        <f t="shared" si="0"/>
        <v/>
      </c>
      <c r="G23" s="21" t="str">
        <f t="shared" si="1"/>
        <v/>
      </c>
    </row>
    <row r="24" spans="1:7" ht="20.25" customHeight="1">
      <c r="A24" s="60"/>
      <c r="B24" s="60"/>
      <c r="C24" s="25"/>
      <c r="D24" s="12" t="str">
        <f>IF(A24=0,"",VLOOKUP(A24,'BaselineRx Costs'!A22:$O$23,12,FALSE))</f>
        <v/>
      </c>
      <c r="E24" s="12" t="str">
        <f>IF(A24=0,"",VLOOKUP(A24,'In Season Costs'!$A$3:$G$20,7,FALSE))</f>
        <v/>
      </c>
      <c r="F24" s="21" t="str">
        <f t="shared" si="0"/>
        <v/>
      </c>
      <c r="G24" s="21" t="str">
        <f t="shared" si="1"/>
        <v/>
      </c>
    </row>
    <row r="25" spans="1:7" ht="20.25" customHeight="1">
      <c r="A25" s="60"/>
      <c r="B25" s="60"/>
      <c r="C25" s="25"/>
      <c r="D25" s="12" t="str">
        <f>IF(A25=0,"",VLOOKUP(A25,'BaselineRx Costs'!A23:$O$23,12,FALSE))</f>
        <v/>
      </c>
      <c r="E25" s="12" t="str">
        <f>IF(A25=0,"",VLOOKUP(A25,'In Season Costs'!$A$3:$G$20,7,FALSE))</f>
        <v/>
      </c>
      <c r="F25" s="21" t="str">
        <f t="shared" si="0"/>
        <v/>
      </c>
      <c r="G25" s="21" t="str">
        <f t="shared" si="1"/>
        <v/>
      </c>
    </row>
    <row r="26" spans="1:7" ht="20.25" customHeight="1">
      <c r="A26" s="61" t="s">
        <v>7</v>
      </c>
      <c r="B26" s="62"/>
      <c r="C26" s="20">
        <f>SUM(C9:C25)</f>
        <v>345</v>
      </c>
      <c r="D26" s="11"/>
      <c r="E26" s="13"/>
      <c r="F26" s="15">
        <f>SUM(F7,F9:F25)</f>
        <v>10185</v>
      </c>
      <c r="G26" s="15">
        <f>F26/C26</f>
        <v>29.521739130434781</v>
      </c>
    </row>
    <row r="27" spans="1:7" ht="29.25" customHeight="1">
      <c r="A27" s="63"/>
      <c r="B27" s="64"/>
      <c r="C27" s="64"/>
      <c r="D27" s="64"/>
      <c r="E27" s="64"/>
      <c r="F27" s="64"/>
      <c r="G27" s="64"/>
    </row>
    <row r="28" spans="1:7" ht="15.75" customHeight="1">
      <c r="A28" s="65"/>
      <c r="B28" s="66"/>
      <c r="C28" s="66"/>
      <c r="D28" s="66"/>
      <c r="E28" s="66"/>
      <c r="F28" s="66"/>
      <c r="G28" s="66"/>
    </row>
    <row r="29" spans="1:7" ht="25.5" customHeight="1">
      <c r="A29" s="59"/>
      <c r="B29" s="59"/>
      <c r="C29" s="59"/>
      <c r="D29" s="59"/>
      <c r="E29" s="59"/>
      <c r="F29" s="59"/>
      <c r="G29" s="59"/>
    </row>
  </sheetData>
  <sheetProtection sheet="1" objects="1" scenarios="1"/>
  <mergeCells count="24">
    <mergeCell ref="A5:G5"/>
    <mergeCell ref="B6:G6"/>
    <mergeCell ref="A7:C7"/>
    <mergeCell ref="A8:B8"/>
    <mergeCell ref="A9:B9"/>
    <mergeCell ref="A22:B22"/>
    <mergeCell ref="A10:B10"/>
    <mergeCell ref="A11:B11"/>
    <mergeCell ref="A12:B12"/>
    <mergeCell ref="A13:B13"/>
    <mergeCell ref="A14:B14"/>
    <mergeCell ref="A15:B15"/>
    <mergeCell ref="A16:B16"/>
    <mergeCell ref="A17:B17"/>
    <mergeCell ref="A19:B19"/>
    <mergeCell ref="A20:B20"/>
    <mergeCell ref="A21:B21"/>
    <mergeCell ref="A29:G29"/>
    <mergeCell ref="A23:B23"/>
    <mergeCell ref="A24:B24"/>
    <mergeCell ref="A25:B25"/>
    <mergeCell ref="A26:B26"/>
    <mergeCell ref="A27:G27"/>
    <mergeCell ref="A28:G28"/>
  </mergeCells>
  <dataValidations count="1">
    <dataValidation type="list" allowBlank="1" showInputMessage="1" showErrorMessage="1" sqref="E7" xr:uid="{09F8C8F3-3199-4E40-8ED1-FA9EA385CB58}">
      <formula1>E1:E4</formula1>
    </dataValidation>
  </dataValidations>
  <printOptions horizontalCentered="1" gridLines="1"/>
  <pageMargins left="0.7" right="0.7" top="0.75" bottom="0.75" header="0" footer="0"/>
  <pageSetup fitToHeight="0" pageOrder="overThenDown" orientation="portrait"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F526A-39BE-4E9E-9A72-3A24BE831DBF}">
  <sheetPr>
    <outlinePr summaryBelow="0" summaryRight="0"/>
    <pageSetUpPr fitToPage="1"/>
  </sheetPr>
  <dimension ref="A1:S32"/>
  <sheetViews>
    <sheetView topLeftCell="A5" zoomScaleNormal="100" workbookViewId="0">
      <selection activeCell="T11" sqref="T11"/>
    </sheetView>
  </sheetViews>
  <sheetFormatPr defaultColWidth="12.5703125" defaultRowHeight="15.75" customHeight="1"/>
  <cols>
    <col min="1" max="1" width="10.42578125" customWidth="1"/>
    <col min="2" max="2" width="12.140625" customWidth="1"/>
    <col min="3" max="3" width="14.140625" customWidth="1"/>
    <col min="4" max="4" width="15.140625" customWidth="1"/>
    <col min="5" max="5" width="11.7109375" customWidth="1"/>
    <col min="6" max="6" width="13.140625" customWidth="1"/>
    <col min="7" max="7" width="11.28515625" customWidth="1"/>
    <col min="10" max="10" width="13.140625" customWidth="1"/>
  </cols>
  <sheetData>
    <row r="1" spans="1:19" ht="15.75" hidden="1" customHeight="1">
      <c r="D1" s="5" t="s">
        <v>33</v>
      </c>
      <c r="F1" s="5" t="s">
        <v>22</v>
      </c>
      <c r="G1" s="5" t="s">
        <v>6</v>
      </c>
    </row>
    <row r="2" spans="1:19" ht="15.75" hidden="1" customHeight="1">
      <c r="D2" s="5" t="s">
        <v>32</v>
      </c>
      <c r="F2" s="5" t="s">
        <v>23</v>
      </c>
      <c r="G2" s="5" t="s">
        <v>21</v>
      </c>
    </row>
    <row r="3" spans="1:19" ht="15.75" hidden="1" customHeight="1">
      <c r="D3" s="5" t="s">
        <v>21</v>
      </c>
      <c r="F3" s="5" t="s">
        <v>24</v>
      </c>
    </row>
    <row r="4" spans="1:19" ht="15.75" hidden="1" customHeight="1">
      <c r="D4" s="5"/>
      <c r="F4" s="5"/>
    </row>
    <row r="5" spans="1:19" ht="53.25" customHeight="1">
      <c r="A5" s="75" t="s">
        <v>74</v>
      </c>
      <c r="B5" s="76"/>
      <c r="C5" s="76"/>
      <c r="D5" s="76"/>
      <c r="E5" s="76"/>
      <c r="F5" s="76"/>
      <c r="G5" s="76"/>
      <c r="H5" s="76"/>
      <c r="I5" s="76"/>
      <c r="J5" s="76"/>
      <c r="K5" s="76"/>
      <c r="L5" s="76"/>
      <c r="M5" s="76"/>
      <c r="N5" s="76"/>
      <c r="O5" s="76"/>
      <c r="P5" s="76"/>
    </row>
    <row r="6" spans="1:19" ht="26.1" customHeight="1">
      <c r="A6" s="4" t="s">
        <v>9</v>
      </c>
      <c r="B6" s="73" t="s">
        <v>48</v>
      </c>
      <c r="C6" s="74"/>
      <c r="D6" s="74"/>
      <c r="E6" s="74"/>
      <c r="F6" s="74"/>
      <c r="G6" s="74"/>
      <c r="H6" s="74"/>
      <c r="I6" s="74"/>
      <c r="J6" s="74"/>
      <c r="K6" s="74"/>
      <c r="L6" s="74"/>
      <c r="M6" s="74"/>
      <c r="N6" s="74"/>
      <c r="O6" s="74"/>
      <c r="P6" s="74"/>
      <c r="R6" s="54" t="s">
        <v>80</v>
      </c>
      <c r="S6" s="54" t="s">
        <v>81</v>
      </c>
    </row>
    <row r="7" spans="1:19" ht="28.5" customHeight="1">
      <c r="A7" s="84" t="s">
        <v>4</v>
      </c>
      <c r="B7" s="85"/>
      <c r="C7" s="3" t="s">
        <v>5</v>
      </c>
      <c r="D7" s="3" t="s">
        <v>8</v>
      </c>
      <c r="E7" s="3" t="s">
        <v>1</v>
      </c>
      <c r="F7" s="3" t="s">
        <v>2</v>
      </c>
      <c r="G7" s="3" t="s">
        <v>3</v>
      </c>
      <c r="H7" s="3" t="s">
        <v>26</v>
      </c>
      <c r="I7" s="3" t="s">
        <v>27</v>
      </c>
      <c r="J7" s="3" t="s">
        <v>28</v>
      </c>
      <c r="K7" s="43" t="s">
        <v>83</v>
      </c>
      <c r="L7" s="45" t="s">
        <v>84</v>
      </c>
      <c r="M7" s="45" t="s">
        <v>85</v>
      </c>
      <c r="N7" s="50" t="s">
        <v>82</v>
      </c>
      <c r="O7" s="51" t="s">
        <v>86</v>
      </c>
      <c r="P7" s="51" t="s">
        <v>87</v>
      </c>
      <c r="R7" s="44">
        <v>60</v>
      </c>
      <c r="S7" s="52">
        <v>3.5</v>
      </c>
    </row>
    <row r="8" spans="1:19" ht="20.25" customHeight="1">
      <c r="A8" s="67" t="s">
        <v>49</v>
      </c>
      <c r="B8" s="67"/>
      <c r="C8" s="25">
        <v>40</v>
      </c>
      <c r="D8" s="28" t="s">
        <v>32</v>
      </c>
      <c r="E8" s="2">
        <f>IF(C8="","",(IF(C8&gt;=75,5,IF(C8&lt;50,3,4))))</f>
        <v>3</v>
      </c>
      <c r="F8" s="30" t="s">
        <v>22</v>
      </c>
      <c r="G8" s="29" t="s">
        <v>6</v>
      </c>
      <c r="H8" s="17">
        <f>IF(A8&gt;0,IF(F8="Needs",C8*'Price Matrix'!$B$10,"-"),"")</f>
        <v>260</v>
      </c>
      <c r="I8" s="17">
        <f>IF(A8&gt;0,IF(G8="Yes",C8*'Price Matrix'!$B$11,"-"),"")</f>
        <v>140</v>
      </c>
      <c r="J8" s="17">
        <f>IF(A8=0,"",IF(D8="Yes - Complete",E8*'Price Matrix'!$B$12,IF(D8="Yes - Max",E8*'Price Matrix'!$B$13,"-")))</f>
        <v>285</v>
      </c>
      <c r="K8" s="17">
        <f>IF(A8=0,"",$R$7*E8)</f>
        <v>180</v>
      </c>
      <c r="L8" s="46">
        <f>IF(A8=0,"",SUM(H8:K8))</f>
        <v>865</v>
      </c>
      <c r="M8" s="46">
        <f>IF(A8=0,"",L8/C8)</f>
        <v>21.625</v>
      </c>
      <c r="N8" s="17">
        <f>IF(A8=0,"",$S$7*C8)</f>
        <v>140</v>
      </c>
      <c r="O8" s="18">
        <f>IF(A8=0,"",SUM(H8:J8,N8))</f>
        <v>825</v>
      </c>
      <c r="P8" s="19">
        <f>IF(A8=0,"",O8/C8)</f>
        <v>20.625</v>
      </c>
    </row>
    <row r="9" spans="1:19" ht="20.25" customHeight="1">
      <c r="A9" s="67" t="s">
        <v>50</v>
      </c>
      <c r="B9" s="67"/>
      <c r="C9" s="25">
        <v>65</v>
      </c>
      <c r="D9" s="28" t="s">
        <v>32</v>
      </c>
      <c r="E9" s="2">
        <f t="shared" ref="E9:E23" si="0">IF(C9="","",(IF(C9&gt;=75,5,IF(C9&lt;50,3,4))))</f>
        <v>4</v>
      </c>
      <c r="F9" s="29" t="s">
        <v>22</v>
      </c>
      <c r="G9" s="29" t="s">
        <v>6</v>
      </c>
      <c r="H9" s="17">
        <f>IF(A9&gt;0,IF(F9="Needs",C9*'Price Matrix'!$B$10,"-"),"")</f>
        <v>422.5</v>
      </c>
      <c r="I9" s="17">
        <f>IF(A9&gt;0,IF(G9="Yes",C9*'Price Matrix'!$B$11,"-"),"")</f>
        <v>227.5</v>
      </c>
      <c r="J9" s="17">
        <f>IF(A9=0,"",IF(D9="Yes - Complete",E9*'Price Matrix'!$B$12,IF(D9="Yes - Max",E9*'Price Matrix'!$B$13,"-")))</f>
        <v>380</v>
      </c>
      <c r="K9" s="17">
        <f t="shared" ref="K9:K23" si="1">IF(A9=0,"",$R$7*E9)</f>
        <v>240</v>
      </c>
      <c r="L9" s="46">
        <f t="shared" ref="L9:L11" si="2">IF(A9=0,"",SUM(H9:K9))</f>
        <v>1270</v>
      </c>
      <c r="M9" s="46">
        <f t="shared" ref="M9:M11" si="3">IF(A9=0,"",L9/C9)</f>
        <v>19.53846153846154</v>
      </c>
      <c r="N9" s="17">
        <f t="shared" ref="N9:N23" si="4">IF(A9=0,"",$S$7*C9)</f>
        <v>227.5</v>
      </c>
      <c r="O9" s="18">
        <f t="shared" ref="O9:O11" si="5">IF(A9=0,"",SUM(H9:J9,N9))</f>
        <v>1257.5</v>
      </c>
      <c r="P9" s="19">
        <f t="shared" ref="P9:P11" si="6">IF(A9=0,"",O9/C9)</f>
        <v>19.346153846153847</v>
      </c>
    </row>
    <row r="10" spans="1:19" ht="20.25" customHeight="1">
      <c r="A10" s="67" t="s">
        <v>51</v>
      </c>
      <c r="B10" s="67"/>
      <c r="C10" s="25">
        <v>80</v>
      </c>
      <c r="D10" s="29" t="s">
        <v>32</v>
      </c>
      <c r="E10" s="2">
        <f t="shared" si="0"/>
        <v>5</v>
      </c>
      <c r="F10" s="29" t="s">
        <v>22</v>
      </c>
      <c r="G10" s="29" t="s">
        <v>6</v>
      </c>
      <c r="H10" s="17">
        <f>IF(A10&gt;0,IF(F10="Needs",C10*'Price Matrix'!$B$10,"-"),"")</f>
        <v>520</v>
      </c>
      <c r="I10" s="17">
        <f>IF(A10&gt;0,IF(G10="Yes",C10*'Price Matrix'!$B$11,"-"),"")</f>
        <v>280</v>
      </c>
      <c r="J10" s="17">
        <f>IF(A10=0,"",IF(D10="Yes - Complete",E10*'Price Matrix'!$B$12,IF(D10="Yes - Max",E10*'Price Matrix'!$B$13,"-")))</f>
        <v>475</v>
      </c>
      <c r="K10" s="17">
        <f t="shared" si="1"/>
        <v>300</v>
      </c>
      <c r="L10" s="46">
        <f t="shared" si="2"/>
        <v>1575</v>
      </c>
      <c r="M10" s="46">
        <f t="shared" si="3"/>
        <v>19.6875</v>
      </c>
      <c r="N10" s="17">
        <f t="shared" si="4"/>
        <v>280</v>
      </c>
      <c r="O10" s="18">
        <f t="shared" si="5"/>
        <v>1555</v>
      </c>
      <c r="P10" s="19">
        <f t="shared" si="6"/>
        <v>19.4375</v>
      </c>
    </row>
    <row r="11" spans="1:19" ht="20.25" customHeight="1">
      <c r="A11" s="67" t="s">
        <v>52</v>
      </c>
      <c r="B11" s="67"/>
      <c r="C11" s="25">
        <v>160</v>
      </c>
      <c r="D11" s="28" t="s">
        <v>32</v>
      </c>
      <c r="E11" s="2">
        <f t="shared" si="0"/>
        <v>5</v>
      </c>
      <c r="F11" s="29" t="s">
        <v>22</v>
      </c>
      <c r="G11" s="29" t="s">
        <v>6</v>
      </c>
      <c r="H11" s="17">
        <f>IF(A11&gt;0,IF(F11="Needs",C11*'Price Matrix'!$B$10,"-"),"")</f>
        <v>1040</v>
      </c>
      <c r="I11" s="17">
        <f>IF(A11&gt;0,IF(G11="Yes",C11*'Price Matrix'!$B$11,"-"),"")</f>
        <v>560</v>
      </c>
      <c r="J11" s="17">
        <f>IF(A11=0,"",IF(D11="Yes - Complete",E11*'Price Matrix'!$B$12,IF(D11="Yes - Max",E11*'Price Matrix'!$B$13,"-")))</f>
        <v>475</v>
      </c>
      <c r="K11" s="17">
        <f t="shared" si="1"/>
        <v>300</v>
      </c>
      <c r="L11" s="46">
        <f t="shared" si="2"/>
        <v>2375</v>
      </c>
      <c r="M11" s="46">
        <f t="shared" si="3"/>
        <v>14.84375</v>
      </c>
      <c r="N11" s="17">
        <f t="shared" si="4"/>
        <v>560</v>
      </c>
      <c r="O11" s="18">
        <f t="shared" si="5"/>
        <v>2635</v>
      </c>
      <c r="P11" s="19">
        <f t="shared" si="6"/>
        <v>16.46875</v>
      </c>
    </row>
    <row r="12" spans="1:19" ht="20.25" customHeight="1">
      <c r="A12" s="67"/>
      <c r="B12" s="67"/>
      <c r="C12" s="25"/>
      <c r="D12" s="28"/>
      <c r="E12" s="2" t="str">
        <f t="shared" si="0"/>
        <v/>
      </c>
      <c r="F12" s="29"/>
      <c r="G12" s="29"/>
      <c r="H12" s="17" t="str">
        <f>IF(A12&gt;0,IF(F12="Needs",C12*'Price Matrix'!$B$10,"-"),"")</f>
        <v/>
      </c>
      <c r="I12" s="17" t="str">
        <f>IF(A12&gt;0,IF(G12="Yes",C12*'Price Matrix'!$B$11,"-"),"")</f>
        <v/>
      </c>
      <c r="J12" s="17" t="str">
        <f>IF(A12=0,"",IF(D12="Yes - Complete",E12*'Price Matrix'!$B$12,IF(D12="Yes - Max",E12*'Price Matrix'!$B$13,"-")))</f>
        <v/>
      </c>
      <c r="K12" s="17" t="str">
        <f t="shared" si="1"/>
        <v/>
      </c>
      <c r="L12" s="17"/>
      <c r="M12" s="17"/>
      <c r="N12" s="17" t="str">
        <f t="shared" si="4"/>
        <v/>
      </c>
      <c r="O12" s="18" t="str">
        <f t="shared" ref="O12:O23" si="7">IF(A12=0,"",SUM(H12:K12))</f>
        <v/>
      </c>
      <c r="P12" s="19" t="str">
        <f t="shared" ref="P12:P23" si="8">IF(A12=0,"",O12/C12)</f>
        <v/>
      </c>
    </row>
    <row r="13" spans="1:19" ht="20.25" customHeight="1">
      <c r="A13" s="67"/>
      <c r="B13" s="67"/>
      <c r="C13" s="25"/>
      <c r="D13" s="28"/>
      <c r="E13" s="2" t="str">
        <f t="shared" si="0"/>
        <v/>
      </c>
      <c r="F13" s="29"/>
      <c r="G13" s="29"/>
      <c r="H13" s="17" t="str">
        <f>IF(A13&gt;0,IF(F13="Needs",C13*'Price Matrix'!$B$10,"-"),"")</f>
        <v/>
      </c>
      <c r="I13" s="17" t="str">
        <f>IF(A13&gt;0,IF(G13="Yes",C13*'Price Matrix'!$B$11,"-"),"")</f>
        <v/>
      </c>
      <c r="J13" s="17" t="str">
        <f>IF(A13=0,"",IF(D13="Yes - Complete",E13*'Price Matrix'!$B$12,IF(D13="Yes - Max",E13*'Price Matrix'!$B$13,"-")))</f>
        <v/>
      </c>
      <c r="K13" s="17" t="str">
        <f t="shared" si="1"/>
        <v/>
      </c>
      <c r="L13" s="17"/>
      <c r="M13" s="17"/>
      <c r="N13" s="17" t="str">
        <f t="shared" si="4"/>
        <v/>
      </c>
      <c r="O13" s="18" t="str">
        <f t="shared" si="7"/>
        <v/>
      </c>
      <c r="P13" s="19" t="str">
        <f t="shared" si="8"/>
        <v/>
      </c>
    </row>
    <row r="14" spans="1:19" ht="20.25" customHeight="1">
      <c r="A14" s="67"/>
      <c r="B14" s="67"/>
      <c r="C14" s="25"/>
      <c r="D14" s="28"/>
      <c r="E14" s="2" t="str">
        <f t="shared" si="0"/>
        <v/>
      </c>
      <c r="F14" s="29"/>
      <c r="G14" s="29"/>
      <c r="H14" s="17" t="str">
        <f>IF(A14&gt;0,IF(F14="Needs",C14*'Price Matrix'!$B$10,"-"),"")</f>
        <v/>
      </c>
      <c r="I14" s="17" t="str">
        <f>IF(A14&gt;0,IF(G14="Yes",C14*'Price Matrix'!$B$11,"-"),"")</f>
        <v/>
      </c>
      <c r="J14" s="17" t="str">
        <f>IF(A14=0,"",IF(D14="Yes - Complete",E14*'Price Matrix'!$B$12,IF(D14="Yes - Max",E14*'Price Matrix'!$B$13,"-")))</f>
        <v/>
      </c>
      <c r="K14" s="17" t="str">
        <f t="shared" si="1"/>
        <v/>
      </c>
      <c r="L14" s="17"/>
      <c r="M14" s="17"/>
      <c r="N14" s="17" t="str">
        <f t="shared" si="4"/>
        <v/>
      </c>
      <c r="O14" s="18" t="str">
        <f t="shared" si="7"/>
        <v/>
      </c>
      <c r="P14" s="19" t="str">
        <f t="shared" si="8"/>
        <v/>
      </c>
    </row>
    <row r="15" spans="1:19" ht="20.25" customHeight="1">
      <c r="A15" s="67"/>
      <c r="B15" s="67"/>
      <c r="C15" s="25"/>
      <c r="D15" s="28"/>
      <c r="E15" s="2" t="str">
        <f t="shared" si="0"/>
        <v/>
      </c>
      <c r="F15" s="29"/>
      <c r="G15" s="29"/>
      <c r="H15" s="17" t="str">
        <f>IF(A15&gt;0,IF(F15="Needs",C15*'Price Matrix'!$B$10,"-"),"")</f>
        <v/>
      </c>
      <c r="I15" s="17" t="str">
        <f>IF(A15&gt;0,IF(G15="Yes",C15*'Price Matrix'!$B$11,"-"),"")</f>
        <v/>
      </c>
      <c r="J15" s="17" t="str">
        <f>IF(A15=0,"",IF(D15="Yes - Complete",E15*'Price Matrix'!$B$12,IF(D15="Yes - Max",E15*'Price Matrix'!$B$13,"-")))</f>
        <v/>
      </c>
      <c r="K15" s="17" t="str">
        <f t="shared" si="1"/>
        <v/>
      </c>
      <c r="L15" s="17"/>
      <c r="M15" s="17"/>
      <c r="N15" s="17" t="str">
        <f t="shared" si="4"/>
        <v/>
      </c>
      <c r="O15" s="18" t="str">
        <f t="shared" si="7"/>
        <v/>
      </c>
      <c r="P15" s="19" t="str">
        <f t="shared" si="8"/>
        <v/>
      </c>
    </row>
    <row r="16" spans="1:19" ht="20.25" customHeight="1">
      <c r="A16" s="24"/>
      <c r="B16" s="24"/>
      <c r="C16" s="25"/>
      <c r="D16" s="28"/>
      <c r="E16" s="2" t="str">
        <f t="shared" si="0"/>
        <v/>
      </c>
      <c r="F16" s="29"/>
      <c r="G16" s="29"/>
      <c r="H16" s="17" t="str">
        <f>IF(A16&gt;0,IF(F16="Needs",C16*'Price Matrix'!$B$10,"-"),"")</f>
        <v/>
      </c>
      <c r="I16" s="17" t="str">
        <f>IF(A16&gt;0,IF(G16="Yes",C16*'Price Matrix'!$B$11,"-"),"")</f>
        <v/>
      </c>
      <c r="J16" s="17" t="str">
        <f>IF(A16=0,"",IF(D16="Yes - Complete",E16*'Price Matrix'!$B$12,IF(D16="Yes - Max",E16*'Price Matrix'!$B$13,"-")))</f>
        <v/>
      </c>
      <c r="K16" s="17" t="str">
        <f t="shared" si="1"/>
        <v/>
      </c>
      <c r="L16" s="17"/>
      <c r="M16" s="17"/>
      <c r="N16" s="17" t="str">
        <f t="shared" si="4"/>
        <v/>
      </c>
      <c r="O16" s="18" t="str">
        <f t="shared" si="7"/>
        <v/>
      </c>
      <c r="P16" s="19" t="str">
        <f t="shared" si="8"/>
        <v/>
      </c>
    </row>
    <row r="17" spans="1:16" ht="20.25" customHeight="1">
      <c r="A17" s="67"/>
      <c r="B17" s="67"/>
      <c r="C17" s="25"/>
      <c r="D17" s="28"/>
      <c r="E17" s="2" t="str">
        <f t="shared" si="0"/>
        <v/>
      </c>
      <c r="F17" s="29"/>
      <c r="G17" s="29"/>
      <c r="H17" s="17" t="str">
        <f>IF(A17&gt;0,IF(F17="Needs",C17*'Price Matrix'!$B$10,"-"),"")</f>
        <v/>
      </c>
      <c r="I17" s="17" t="str">
        <f>IF(A17&gt;0,IF(G17="Yes",C17*'Price Matrix'!$B$11,"-"),"")</f>
        <v/>
      </c>
      <c r="J17" s="17" t="str">
        <f>IF(A17=0,"",IF(D17="Yes - Complete",E17*'Price Matrix'!$B$12,IF(D17="Yes - Max",E17*'Price Matrix'!$B$13,"-")))</f>
        <v/>
      </c>
      <c r="K17" s="17" t="str">
        <f t="shared" si="1"/>
        <v/>
      </c>
      <c r="L17" s="17"/>
      <c r="M17" s="17"/>
      <c r="N17" s="17" t="str">
        <f t="shared" si="4"/>
        <v/>
      </c>
      <c r="O17" s="18" t="str">
        <f t="shared" si="7"/>
        <v/>
      </c>
      <c r="P17" s="19" t="str">
        <f t="shared" si="8"/>
        <v/>
      </c>
    </row>
    <row r="18" spans="1:16" ht="20.25" customHeight="1">
      <c r="A18" s="67"/>
      <c r="B18" s="67"/>
      <c r="C18" s="25"/>
      <c r="D18" s="28"/>
      <c r="E18" s="2" t="str">
        <f t="shared" si="0"/>
        <v/>
      </c>
      <c r="F18" s="29"/>
      <c r="G18" s="29"/>
      <c r="H18" s="17" t="str">
        <f>IF(A18&gt;0,IF(F18="Needs",C18*'Price Matrix'!$B$10,"-"),"")</f>
        <v/>
      </c>
      <c r="I18" s="17" t="str">
        <f>IF(A18&gt;0,IF(G18="Yes",C18*'Price Matrix'!$B$11,"-"),"")</f>
        <v/>
      </c>
      <c r="J18" s="17" t="str">
        <f>IF(A18=0,"",IF(D18="Yes - Complete",E18*'Price Matrix'!$B$12,IF(D18="Yes - Max",E18*'Price Matrix'!$B$13,"-")))</f>
        <v/>
      </c>
      <c r="K18" s="17" t="str">
        <f t="shared" si="1"/>
        <v/>
      </c>
      <c r="L18" s="17"/>
      <c r="M18" s="17"/>
      <c r="N18" s="17" t="str">
        <f t="shared" si="4"/>
        <v/>
      </c>
      <c r="O18" s="18" t="str">
        <f t="shared" si="7"/>
        <v/>
      </c>
      <c r="P18" s="19" t="str">
        <f t="shared" si="8"/>
        <v/>
      </c>
    </row>
    <row r="19" spans="1:16" ht="20.25" customHeight="1">
      <c r="A19" s="67"/>
      <c r="B19" s="67"/>
      <c r="C19" s="25"/>
      <c r="D19" s="28"/>
      <c r="E19" s="2" t="str">
        <f t="shared" si="0"/>
        <v/>
      </c>
      <c r="F19" s="29"/>
      <c r="G19" s="29"/>
      <c r="H19" s="17" t="str">
        <f>IF(A19&gt;0,IF(F19="Needs",C19*'Price Matrix'!$B$10,"-"),"")</f>
        <v/>
      </c>
      <c r="I19" s="17" t="str">
        <f>IF(A19&gt;0,IF(G19="Yes",C19*'Price Matrix'!$B$11,"-"),"")</f>
        <v/>
      </c>
      <c r="J19" s="17" t="str">
        <f>IF(A19=0,"",IF(D19="Yes - Complete",E19*'Price Matrix'!$B$12,IF(D19="Yes - Max",E19*'Price Matrix'!$B$13,"-")))</f>
        <v/>
      </c>
      <c r="K19" s="17" t="str">
        <f t="shared" si="1"/>
        <v/>
      </c>
      <c r="L19" s="17"/>
      <c r="M19" s="17"/>
      <c r="N19" s="17" t="str">
        <f t="shared" si="4"/>
        <v/>
      </c>
      <c r="O19" s="18" t="str">
        <f t="shared" si="7"/>
        <v/>
      </c>
      <c r="P19" s="19" t="str">
        <f t="shared" si="8"/>
        <v/>
      </c>
    </row>
    <row r="20" spans="1:16" ht="20.25" customHeight="1">
      <c r="A20" s="67"/>
      <c r="B20" s="67"/>
      <c r="C20" s="25"/>
      <c r="D20" s="28"/>
      <c r="E20" s="2" t="str">
        <f t="shared" si="0"/>
        <v/>
      </c>
      <c r="F20" s="29"/>
      <c r="G20" s="29"/>
      <c r="H20" s="17" t="str">
        <f>IF(A20&gt;0,IF(F20="Needs",C20*'Price Matrix'!$B$10,"-"),"")</f>
        <v/>
      </c>
      <c r="I20" s="17" t="str">
        <f>IF(A20&gt;0,IF(G20="Yes",C20*'Price Matrix'!$B$11,"-"),"")</f>
        <v/>
      </c>
      <c r="J20" s="17" t="str">
        <f>IF(A20=0,"",IF(D20="Yes - Complete",E20*'Price Matrix'!$B$12,IF(D20="Yes - Max",E20*'Price Matrix'!$B$13,"-")))</f>
        <v/>
      </c>
      <c r="K20" s="17" t="str">
        <f t="shared" si="1"/>
        <v/>
      </c>
      <c r="L20" s="17"/>
      <c r="M20" s="17"/>
      <c r="N20" s="17" t="str">
        <f t="shared" si="4"/>
        <v/>
      </c>
      <c r="O20" s="18" t="str">
        <f t="shared" si="7"/>
        <v/>
      </c>
      <c r="P20" s="19" t="str">
        <f t="shared" si="8"/>
        <v/>
      </c>
    </row>
    <row r="21" spans="1:16" ht="20.25" customHeight="1">
      <c r="A21" s="67"/>
      <c r="B21" s="67"/>
      <c r="C21" s="25"/>
      <c r="D21" s="28"/>
      <c r="E21" s="2" t="str">
        <f t="shared" si="0"/>
        <v/>
      </c>
      <c r="F21" s="29"/>
      <c r="G21" s="29"/>
      <c r="H21" s="17" t="str">
        <f>IF(A21&gt;0,IF(F21="Needs",C21*'Price Matrix'!$B$10,"-"),"")</f>
        <v/>
      </c>
      <c r="I21" s="17" t="str">
        <f>IF(A21&gt;0,IF(G21="Yes",C21*'Price Matrix'!$B$11,"-"),"")</f>
        <v/>
      </c>
      <c r="J21" s="17" t="str">
        <f>IF(A21=0,"",IF(D21="Yes - Complete",E21*'Price Matrix'!$B$12,IF(D21="Yes - Max",E21*'Price Matrix'!$B$13,"-")))</f>
        <v/>
      </c>
      <c r="K21" s="17" t="str">
        <f t="shared" si="1"/>
        <v/>
      </c>
      <c r="L21" s="17"/>
      <c r="M21" s="17"/>
      <c r="N21" s="17" t="str">
        <f t="shared" si="4"/>
        <v/>
      </c>
      <c r="O21" s="18" t="str">
        <f t="shared" si="7"/>
        <v/>
      </c>
      <c r="P21" s="19" t="str">
        <f t="shared" si="8"/>
        <v/>
      </c>
    </row>
    <row r="22" spans="1:16" ht="20.25" customHeight="1">
      <c r="A22" s="67"/>
      <c r="B22" s="67"/>
      <c r="C22" s="25"/>
      <c r="D22" s="28"/>
      <c r="E22" s="2" t="str">
        <f t="shared" si="0"/>
        <v/>
      </c>
      <c r="F22" s="29"/>
      <c r="G22" s="29"/>
      <c r="H22" s="17" t="str">
        <f>IF(A22&gt;0,IF(F22="Needs",C22*'Price Matrix'!$B$10,"-"),"")</f>
        <v/>
      </c>
      <c r="I22" s="17" t="str">
        <f>IF(A22&gt;0,IF(G22="Yes",C22*'Price Matrix'!$B$11,"-"),"")</f>
        <v/>
      </c>
      <c r="J22" s="17" t="str">
        <f>IF(A22=0,"",IF(D22="Yes - Complete",E22*'Price Matrix'!$B$12,IF(D22="Yes - Max",E22*'Price Matrix'!$B$13,"-")))</f>
        <v/>
      </c>
      <c r="K22" s="17" t="str">
        <f t="shared" si="1"/>
        <v/>
      </c>
      <c r="L22" s="17"/>
      <c r="M22" s="17"/>
      <c r="N22" s="17" t="str">
        <f t="shared" si="4"/>
        <v/>
      </c>
      <c r="O22" s="18" t="str">
        <f t="shared" si="7"/>
        <v/>
      </c>
      <c r="P22" s="19" t="str">
        <f t="shared" si="8"/>
        <v/>
      </c>
    </row>
    <row r="23" spans="1:16" ht="20.25" customHeight="1">
      <c r="A23" s="67"/>
      <c r="B23" s="67"/>
      <c r="C23" s="25"/>
      <c r="D23" s="28"/>
      <c r="E23" s="2" t="str">
        <f t="shared" si="0"/>
        <v/>
      </c>
      <c r="F23" s="29"/>
      <c r="G23" s="29"/>
      <c r="H23" s="17" t="str">
        <f>IF(A23&gt;0,IF(F23="Needs",C23*'Price Matrix'!$B$10,"-"),"")</f>
        <v/>
      </c>
      <c r="I23" s="17" t="str">
        <f>IF(A23&gt;0,IF(G23="Yes",C23*'Price Matrix'!$B$11,"-"),"")</f>
        <v/>
      </c>
      <c r="J23" s="17" t="str">
        <f>IF(A23=0,"",IF(D23="Yes - Complete",E23*'Price Matrix'!$B$12,IF(D23="Yes - Max",E23*'Price Matrix'!$B$13,"-")))</f>
        <v/>
      </c>
      <c r="K23" s="17" t="str">
        <f t="shared" si="1"/>
        <v/>
      </c>
      <c r="L23" s="17"/>
      <c r="M23" s="17"/>
      <c r="N23" s="17" t="str">
        <f t="shared" si="4"/>
        <v/>
      </c>
      <c r="O23" s="18" t="str">
        <f t="shared" si="7"/>
        <v/>
      </c>
      <c r="P23" s="19" t="str">
        <f t="shared" si="8"/>
        <v/>
      </c>
    </row>
    <row r="24" spans="1:16" ht="20.25" customHeight="1">
      <c r="A24" s="82" t="s">
        <v>7</v>
      </c>
      <c r="B24" s="83"/>
      <c r="C24" s="48">
        <f>SUM(C8:C23)</f>
        <v>345</v>
      </c>
      <c r="D24" s="49"/>
      <c r="E24" s="48">
        <f>SUM(E8:E23)</f>
        <v>17</v>
      </c>
      <c r="F24" s="1"/>
      <c r="G24" s="1"/>
      <c r="H24" s="16"/>
      <c r="I24" s="16"/>
      <c r="J24" s="16"/>
      <c r="K24" s="16"/>
      <c r="L24" s="47">
        <f>SUM(L8:L23)</f>
        <v>6085</v>
      </c>
      <c r="M24" s="47">
        <f>L24/C24</f>
        <v>17.637681159420289</v>
      </c>
      <c r="N24" s="16"/>
      <c r="O24" s="53">
        <f>SUM(O8:O23)</f>
        <v>6272.5</v>
      </c>
      <c r="P24" s="53">
        <f>O24/C24</f>
        <v>18.181159420289855</v>
      </c>
    </row>
    <row r="25" spans="1:16" ht="29.25" customHeight="1">
      <c r="A25" s="77"/>
      <c r="B25" s="78"/>
      <c r="C25" s="78"/>
      <c r="D25" s="78"/>
      <c r="E25" s="78"/>
      <c r="F25" s="78"/>
      <c r="G25" s="78"/>
      <c r="H25" s="78"/>
      <c r="I25" s="78"/>
      <c r="J25" s="78"/>
      <c r="K25" s="78"/>
      <c r="L25" s="78"/>
      <c r="M25" s="78"/>
      <c r="N25" s="78"/>
      <c r="O25" s="78"/>
      <c r="P25" s="78"/>
    </row>
    <row r="26" spans="1:16" ht="15.75" customHeight="1">
      <c r="A26" s="79"/>
      <c r="B26" s="80"/>
      <c r="C26" s="80"/>
      <c r="D26" s="80"/>
      <c r="E26" s="80"/>
      <c r="F26" s="80"/>
      <c r="G26" s="80"/>
      <c r="H26" s="80"/>
      <c r="I26" s="80"/>
      <c r="J26" s="80"/>
      <c r="K26" s="80"/>
      <c r="L26" s="80"/>
      <c r="M26" s="80"/>
      <c r="N26" s="80"/>
      <c r="O26" s="80"/>
      <c r="P26" s="80"/>
    </row>
    <row r="27" spans="1:16" ht="35.25" customHeight="1">
      <c r="A27" s="81"/>
      <c r="B27" s="81"/>
      <c r="C27" s="81"/>
      <c r="D27" s="81"/>
      <c r="E27" s="81"/>
      <c r="F27" s="81"/>
      <c r="G27" s="81"/>
      <c r="H27" s="81"/>
      <c r="I27" s="81"/>
      <c r="J27" s="81"/>
      <c r="K27" s="81"/>
      <c r="L27" s="81"/>
      <c r="M27" s="81"/>
      <c r="N27" s="81"/>
      <c r="O27" s="81"/>
      <c r="P27" s="81"/>
    </row>
    <row r="31" spans="1:16" ht="15.75" customHeight="1">
      <c r="A31" s="5"/>
    </row>
    <row r="32" spans="1:16" ht="15.75" customHeight="1">
      <c r="A32" s="5"/>
    </row>
  </sheetData>
  <mergeCells count="22">
    <mergeCell ref="A14:B14"/>
    <mergeCell ref="A15:B15"/>
    <mergeCell ref="A7:B7"/>
    <mergeCell ref="A8:B8"/>
    <mergeCell ref="A9:B9"/>
    <mergeCell ref="A10:B10"/>
    <mergeCell ref="B6:P6"/>
    <mergeCell ref="A5:P5"/>
    <mergeCell ref="A25:P25"/>
    <mergeCell ref="A26:P26"/>
    <mergeCell ref="A27:P27"/>
    <mergeCell ref="A22:B22"/>
    <mergeCell ref="A23:B23"/>
    <mergeCell ref="A24:B24"/>
    <mergeCell ref="A17:B17"/>
    <mergeCell ref="A18:B18"/>
    <mergeCell ref="A19:B19"/>
    <mergeCell ref="A20:B20"/>
    <mergeCell ref="A21:B21"/>
    <mergeCell ref="A11:B11"/>
    <mergeCell ref="A12:B12"/>
    <mergeCell ref="A13:B13"/>
  </mergeCells>
  <dataValidations disablePrompts="1" count="3">
    <dataValidation type="list" allowBlank="1" showInputMessage="1" showErrorMessage="1" sqref="D8:D23" xr:uid="{2E4BDD17-80AF-4648-8E06-72375E71D7EB}">
      <formula1>$D$1:$D$4</formula1>
    </dataValidation>
    <dataValidation type="list" allowBlank="1" showInputMessage="1" showErrorMessage="1" sqref="F8:F23" xr:uid="{6FEBC943-AF09-4E69-9171-2A5C09B262AE}">
      <formula1>$F$1:$F$4</formula1>
    </dataValidation>
    <dataValidation type="list" allowBlank="1" showInputMessage="1" showErrorMessage="1" sqref="G8:G23" xr:uid="{ABCD9FD3-0A00-4C53-BD1A-58F09CFCD777}">
      <formula1>$G$1:$G$3</formula1>
    </dataValidation>
  </dataValidations>
  <printOptions horizontalCentered="1" gridLines="1"/>
  <pageMargins left="0.7" right="0.7" top="0.75" bottom="0.75" header="0" footer="0"/>
  <pageSetup scale="67" fitToHeight="0" pageOrder="overThenDown" orientation="landscape" cellComments="atEn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66F71-F572-40E0-AD4D-90EEC3EB8CE3}">
  <sheetPr>
    <outlinePr summaryBelow="0" summaryRight="0"/>
    <pageSetUpPr fitToPage="1"/>
  </sheetPr>
  <dimension ref="A1:O32"/>
  <sheetViews>
    <sheetView topLeftCell="A5" zoomScaleNormal="100" workbookViewId="0">
      <selection activeCell="O10" sqref="O10"/>
    </sheetView>
  </sheetViews>
  <sheetFormatPr defaultColWidth="12.5703125" defaultRowHeight="15.75" customHeight="1"/>
  <cols>
    <col min="1" max="1" width="10.42578125" customWidth="1"/>
    <col min="2" max="2" width="12.140625" customWidth="1"/>
    <col min="3" max="3" width="14.140625" customWidth="1"/>
    <col min="4" max="4" width="15.140625" customWidth="1"/>
    <col min="5" max="5" width="11.7109375" customWidth="1"/>
    <col min="6" max="6" width="13.140625" customWidth="1"/>
    <col min="7" max="7" width="11.28515625" customWidth="1"/>
    <col min="10" max="10" width="13.140625" customWidth="1"/>
  </cols>
  <sheetData>
    <row r="1" spans="1:15" ht="15.75" hidden="1" customHeight="1">
      <c r="D1" s="5" t="s">
        <v>33</v>
      </c>
      <c r="F1" s="5" t="s">
        <v>22</v>
      </c>
      <c r="G1" s="5" t="s">
        <v>6</v>
      </c>
    </row>
    <row r="2" spans="1:15" ht="15.75" hidden="1" customHeight="1">
      <c r="D2" s="5" t="s">
        <v>32</v>
      </c>
      <c r="F2" s="5" t="s">
        <v>23</v>
      </c>
      <c r="G2" s="5" t="s">
        <v>21</v>
      </c>
    </row>
    <row r="3" spans="1:15" ht="15.75" hidden="1" customHeight="1">
      <c r="D3" s="5" t="s">
        <v>21</v>
      </c>
      <c r="F3" s="5" t="s">
        <v>24</v>
      </c>
    </row>
    <row r="4" spans="1:15" ht="15.75" hidden="1" customHeight="1">
      <c r="D4" s="5"/>
      <c r="F4" s="5"/>
    </row>
    <row r="5" spans="1:15" ht="53.25" customHeight="1">
      <c r="A5" s="75" t="s">
        <v>74</v>
      </c>
      <c r="B5" s="76"/>
      <c r="C5" s="76"/>
      <c r="D5" s="76"/>
      <c r="E5" s="76"/>
      <c r="F5" s="76"/>
      <c r="G5" s="76"/>
      <c r="H5" s="76"/>
      <c r="I5" s="76"/>
      <c r="J5" s="76"/>
      <c r="K5" s="76"/>
      <c r="L5" s="76"/>
      <c r="M5" s="76"/>
    </row>
    <row r="6" spans="1:15" ht="26.1" customHeight="1">
      <c r="A6" s="4" t="s">
        <v>9</v>
      </c>
      <c r="B6" s="73" t="s">
        <v>48</v>
      </c>
      <c r="C6" s="74"/>
      <c r="D6" s="74"/>
      <c r="E6" s="74"/>
      <c r="F6" s="74"/>
      <c r="G6" s="74"/>
      <c r="H6" s="74"/>
      <c r="I6" s="74"/>
      <c r="J6" s="74"/>
      <c r="K6" s="74"/>
      <c r="L6" s="74"/>
      <c r="M6" s="74"/>
      <c r="O6" s="54" t="s">
        <v>81</v>
      </c>
    </row>
    <row r="7" spans="1:15" ht="28.5" customHeight="1">
      <c r="A7" s="84" t="s">
        <v>4</v>
      </c>
      <c r="B7" s="85"/>
      <c r="C7" s="3" t="s">
        <v>5</v>
      </c>
      <c r="D7" s="3" t="s">
        <v>8</v>
      </c>
      <c r="E7" s="3" t="s">
        <v>1</v>
      </c>
      <c r="F7" s="3" t="s">
        <v>2</v>
      </c>
      <c r="G7" s="3" t="s">
        <v>3</v>
      </c>
      <c r="H7" s="3" t="s">
        <v>26</v>
      </c>
      <c r="I7" s="3" t="s">
        <v>27</v>
      </c>
      <c r="J7" s="3" t="s">
        <v>28</v>
      </c>
      <c r="K7" s="50" t="s">
        <v>82</v>
      </c>
      <c r="L7" s="51" t="s">
        <v>86</v>
      </c>
      <c r="M7" s="51" t="s">
        <v>87</v>
      </c>
      <c r="O7" s="52">
        <v>3.5</v>
      </c>
    </row>
    <row r="8" spans="1:15" ht="20.25" customHeight="1">
      <c r="A8" s="67" t="s">
        <v>49</v>
      </c>
      <c r="B8" s="67"/>
      <c r="C8" s="25">
        <v>40</v>
      </c>
      <c r="D8" s="28" t="s">
        <v>32</v>
      </c>
      <c r="E8" s="2">
        <f>IF(C8="","",(IF(C8&gt;=75,5,IF(C8&lt;50,3,4))))</f>
        <v>3</v>
      </c>
      <c r="F8" s="30" t="s">
        <v>22</v>
      </c>
      <c r="G8" s="29" t="s">
        <v>6</v>
      </c>
      <c r="H8" s="17">
        <f>IF(A8&gt;0,IF(F8="Needs",C8*'Price Matrix'!$B$10,"-"),"")</f>
        <v>260</v>
      </c>
      <c r="I8" s="17">
        <f>IF(A8&gt;0,IF(G8="Yes",C8*'Price Matrix'!$B$11,"-"),"")</f>
        <v>140</v>
      </c>
      <c r="J8" s="17">
        <f>IF(A8=0,"",IF(D8="Yes - Complete",E8*'Price Matrix'!$B$12,IF(D8="Yes - Max",E8*'Price Matrix'!$B$13,"-")))</f>
        <v>285</v>
      </c>
      <c r="K8" s="17">
        <f>IF(A8=0,"",$O$7*C8)</f>
        <v>140</v>
      </c>
      <c r="L8" s="18">
        <f>IF(A8=0,"",SUM(H8:J8,K8))</f>
        <v>825</v>
      </c>
      <c r="M8" s="19">
        <f t="shared" ref="M8:M23" si="0">IF(A8=0,"",L8/C8)</f>
        <v>20.625</v>
      </c>
    </row>
    <row r="9" spans="1:15" ht="20.25" customHeight="1">
      <c r="A9" s="67" t="s">
        <v>50</v>
      </c>
      <c r="B9" s="67"/>
      <c r="C9" s="25">
        <v>65</v>
      </c>
      <c r="D9" s="28" t="s">
        <v>32</v>
      </c>
      <c r="E9" s="2">
        <f t="shared" ref="E9:E23" si="1">IF(C9="","",(IF(C9&gt;=75,5,IF(C9&lt;50,3,4))))</f>
        <v>4</v>
      </c>
      <c r="F9" s="29" t="s">
        <v>22</v>
      </c>
      <c r="G9" s="29" t="s">
        <v>6</v>
      </c>
      <c r="H9" s="17">
        <f>IF(A9&gt;0,IF(F9="Needs",C9*'Price Matrix'!$B$10,"-"),"")</f>
        <v>422.5</v>
      </c>
      <c r="I9" s="17">
        <f>IF(A9&gt;0,IF(G9="Yes",C9*'Price Matrix'!$B$11,"-"),"")</f>
        <v>227.5</v>
      </c>
      <c r="J9" s="17">
        <f>IF(A9=0,"",IF(D9="Yes - Complete",E9*'Price Matrix'!$B$12,IF(D9="Yes - Max",E9*'Price Matrix'!$B$13,"-")))</f>
        <v>380</v>
      </c>
      <c r="K9" s="17">
        <f t="shared" ref="K9:K23" si="2">IF(A9=0,"",$O$7*C9)</f>
        <v>227.5</v>
      </c>
      <c r="L9" s="18">
        <f>IF(A9=0,"",SUM(H9:J9,K9))</f>
        <v>1257.5</v>
      </c>
      <c r="M9" s="19">
        <f t="shared" si="0"/>
        <v>19.346153846153847</v>
      </c>
    </row>
    <row r="10" spans="1:15" ht="20.25" customHeight="1">
      <c r="A10" s="67" t="s">
        <v>51</v>
      </c>
      <c r="B10" s="67"/>
      <c r="C10" s="25">
        <v>80</v>
      </c>
      <c r="D10" s="29" t="s">
        <v>32</v>
      </c>
      <c r="E10" s="2">
        <f t="shared" si="1"/>
        <v>5</v>
      </c>
      <c r="F10" s="29" t="s">
        <v>23</v>
      </c>
      <c r="G10" s="29" t="s">
        <v>6</v>
      </c>
      <c r="H10" s="17" t="str">
        <f>IF(A10&gt;0,IF(F10="Needs",C10*'Price Matrix'!$B$10,"-"),"")</f>
        <v>-</v>
      </c>
      <c r="I10" s="17">
        <f>IF(A10&gt;0,IF(G10="Yes",C10*'Price Matrix'!$B$11,"-"),"")</f>
        <v>280</v>
      </c>
      <c r="J10" s="17">
        <f>IF(A10=0,"",IF(D10="Yes - Complete",E10*'Price Matrix'!$B$12,IF(D10="Yes - Max",E10*'Price Matrix'!$B$13,"-")))</f>
        <v>475</v>
      </c>
      <c r="K10" s="17">
        <f t="shared" si="2"/>
        <v>280</v>
      </c>
      <c r="L10" s="18">
        <f>IF(A10=0,"",SUM(H10:J10,K10))</f>
        <v>1035</v>
      </c>
      <c r="M10" s="19">
        <f t="shared" si="0"/>
        <v>12.9375</v>
      </c>
    </row>
    <row r="11" spans="1:15" ht="20.25" customHeight="1">
      <c r="A11" s="67" t="s">
        <v>52</v>
      </c>
      <c r="B11" s="67"/>
      <c r="C11" s="25">
        <v>160</v>
      </c>
      <c r="D11" s="28" t="s">
        <v>32</v>
      </c>
      <c r="E11" s="2">
        <f t="shared" si="1"/>
        <v>5</v>
      </c>
      <c r="F11" s="29" t="s">
        <v>22</v>
      </c>
      <c r="G11" s="29" t="s">
        <v>6</v>
      </c>
      <c r="H11" s="17">
        <f>IF(A11&gt;0,IF(F11="Needs",C11*'Price Matrix'!$B$10,"-"),"")</f>
        <v>1040</v>
      </c>
      <c r="I11" s="17">
        <f>IF(A11&gt;0,IF(G11="Yes",C11*'Price Matrix'!$B$11,"-"),"")</f>
        <v>560</v>
      </c>
      <c r="J11" s="17">
        <f>IF(A11=0,"",IF(D11="Yes - Complete",E11*'Price Matrix'!$B$12,IF(D11="Yes - Max",E11*'Price Matrix'!$B$13,"-")))</f>
        <v>475</v>
      </c>
      <c r="K11" s="17">
        <f t="shared" si="2"/>
        <v>560</v>
      </c>
      <c r="L11" s="18">
        <f>IF(A11=0,"",SUM(H11:J11,K11))</f>
        <v>2635</v>
      </c>
      <c r="M11" s="19">
        <f t="shared" si="0"/>
        <v>16.46875</v>
      </c>
    </row>
    <row r="12" spans="1:15" ht="20.25" customHeight="1">
      <c r="A12" s="67"/>
      <c r="B12" s="67"/>
      <c r="C12" s="25"/>
      <c r="D12" s="28"/>
      <c r="E12" s="2" t="str">
        <f t="shared" si="1"/>
        <v/>
      </c>
      <c r="F12" s="29"/>
      <c r="G12" s="29"/>
      <c r="H12" s="17" t="str">
        <f>IF(A12&gt;0,IF(F12="Needs",C12*'Price Matrix'!$B$10,"-"),"")</f>
        <v/>
      </c>
      <c r="I12" s="17" t="str">
        <f>IF(A12&gt;0,IF(G12="Yes",C12*'Price Matrix'!$B$11,"-"),"")</f>
        <v/>
      </c>
      <c r="J12" s="17" t="str">
        <f>IF(A12=0,"",IF(D12="Yes - Complete",E12*'Price Matrix'!$B$12,IF(D12="Yes - Max",E12*'Price Matrix'!$B$13,"-")))</f>
        <v/>
      </c>
      <c r="K12" s="17" t="str">
        <f t="shared" si="2"/>
        <v/>
      </c>
      <c r="L12" s="18" t="str">
        <f t="shared" ref="L12:L23" si="3">IF(A12=0,"",SUM(H12:J12))</f>
        <v/>
      </c>
      <c r="M12" s="19" t="str">
        <f t="shared" si="0"/>
        <v/>
      </c>
    </row>
    <row r="13" spans="1:15" ht="20.25" customHeight="1">
      <c r="A13" s="67"/>
      <c r="B13" s="67"/>
      <c r="C13" s="25"/>
      <c r="D13" s="28"/>
      <c r="E13" s="2" t="str">
        <f t="shared" si="1"/>
        <v/>
      </c>
      <c r="F13" s="29"/>
      <c r="G13" s="29"/>
      <c r="H13" s="17" t="str">
        <f>IF(A13&gt;0,IF(F13="Needs",C13*'Price Matrix'!$B$10,"-"),"")</f>
        <v/>
      </c>
      <c r="I13" s="17" t="str">
        <f>IF(A13&gt;0,IF(G13="Yes",C13*'Price Matrix'!$B$11,"-"),"")</f>
        <v/>
      </c>
      <c r="J13" s="17" t="str">
        <f>IF(A13=0,"",IF(D13="Yes - Complete",E13*'Price Matrix'!$B$12,IF(D13="Yes - Max",E13*'Price Matrix'!$B$13,"-")))</f>
        <v/>
      </c>
      <c r="K13" s="17" t="str">
        <f t="shared" si="2"/>
        <v/>
      </c>
      <c r="L13" s="18" t="str">
        <f t="shared" si="3"/>
        <v/>
      </c>
      <c r="M13" s="19" t="str">
        <f t="shared" si="0"/>
        <v/>
      </c>
    </row>
    <row r="14" spans="1:15" ht="20.25" customHeight="1">
      <c r="A14" s="67"/>
      <c r="B14" s="67"/>
      <c r="C14" s="25"/>
      <c r="D14" s="28"/>
      <c r="E14" s="2" t="str">
        <f t="shared" si="1"/>
        <v/>
      </c>
      <c r="F14" s="29"/>
      <c r="G14" s="29"/>
      <c r="H14" s="17" t="str">
        <f>IF(A14&gt;0,IF(F14="Needs",C14*'Price Matrix'!$B$10,"-"),"")</f>
        <v/>
      </c>
      <c r="I14" s="17" t="str">
        <f>IF(A14&gt;0,IF(G14="Yes",C14*'Price Matrix'!$B$11,"-"),"")</f>
        <v/>
      </c>
      <c r="J14" s="17" t="str">
        <f>IF(A14=0,"",IF(D14="Yes - Complete",E14*'Price Matrix'!$B$12,IF(D14="Yes - Max",E14*'Price Matrix'!$B$13,"-")))</f>
        <v/>
      </c>
      <c r="K14" s="17" t="str">
        <f t="shared" si="2"/>
        <v/>
      </c>
      <c r="L14" s="18" t="str">
        <f t="shared" si="3"/>
        <v/>
      </c>
      <c r="M14" s="19" t="str">
        <f t="shared" si="0"/>
        <v/>
      </c>
    </row>
    <row r="15" spans="1:15" ht="20.25" customHeight="1">
      <c r="A15" s="67"/>
      <c r="B15" s="67"/>
      <c r="C15" s="25"/>
      <c r="D15" s="28"/>
      <c r="E15" s="2" t="str">
        <f t="shared" si="1"/>
        <v/>
      </c>
      <c r="F15" s="29"/>
      <c r="G15" s="29"/>
      <c r="H15" s="17" t="str">
        <f>IF(A15&gt;0,IF(F15="Needs",C15*'Price Matrix'!$B$10,"-"),"")</f>
        <v/>
      </c>
      <c r="I15" s="17" t="str">
        <f>IF(A15&gt;0,IF(G15="Yes",C15*'Price Matrix'!$B$11,"-"),"")</f>
        <v/>
      </c>
      <c r="J15" s="17" t="str">
        <f>IF(A15=0,"",IF(D15="Yes - Complete",E15*'Price Matrix'!$B$12,IF(D15="Yes - Max",E15*'Price Matrix'!$B$13,"-")))</f>
        <v/>
      </c>
      <c r="K15" s="17" t="str">
        <f t="shared" si="2"/>
        <v/>
      </c>
      <c r="L15" s="18" t="str">
        <f t="shared" si="3"/>
        <v/>
      </c>
      <c r="M15" s="19" t="str">
        <f t="shared" si="0"/>
        <v/>
      </c>
    </row>
    <row r="16" spans="1:15" ht="20.25" customHeight="1">
      <c r="A16" s="24"/>
      <c r="B16" s="24"/>
      <c r="C16" s="25"/>
      <c r="D16" s="28"/>
      <c r="E16" s="2" t="str">
        <f t="shared" si="1"/>
        <v/>
      </c>
      <c r="F16" s="29"/>
      <c r="G16" s="29"/>
      <c r="H16" s="17" t="str">
        <f>IF(A16&gt;0,IF(F16="Needs",C16*'Price Matrix'!$B$10,"-"),"")</f>
        <v/>
      </c>
      <c r="I16" s="17" t="str">
        <f>IF(A16&gt;0,IF(G16="Yes",C16*'Price Matrix'!$B$11,"-"),"")</f>
        <v/>
      </c>
      <c r="J16" s="17" t="str">
        <f>IF(A16=0,"",IF(D16="Yes - Complete",E16*'Price Matrix'!$B$12,IF(D16="Yes - Max",E16*'Price Matrix'!$B$13,"-")))</f>
        <v/>
      </c>
      <c r="K16" s="17" t="str">
        <f t="shared" si="2"/>
        <v/>
      </c>
      <c r="L16" s="18" t="str">
        <f t="shared" si="3"/>
        <v/>
      </c>
      <c r="M16" s="19" t="str">
        <f t="shared" si="0"/>
        <v/>
      </c>
    </row>
    <row r="17" spans="1:13" ht="20.25" customHeight="1">
      <c r="A17" s="67"/>
      <c r="B17" s="67"/>
      <c r="C17" s="25"/>
      <c r="D17" s="28"/>
      <c r="E17" s="2" t="str">
        <f t="shared" si="1"/>
        <v/>
      </c>
      <c r="F17" s="29"/>
      <c r="G17" s="29"/>
      <c r="H17" s="17" t="str">
        <f>IF(A17&gt;0,IF(F17="Needs",C17*'Price Matrix'!$B$10,"-"),"")</f>
        <v/>
      </c>
      <c r="I17" s="17" t="str">
        <f>IF(A17&gt;0,IF(G17="Yes",C17*'Price Matrix'!$B$11,"-"),"")</f>
        <v/>
      </c>
      <c r="J17" s="17" t="str">
        <f>IF(A17=0,"",IF(D17="Yes - Complete",E17*'Price Matrix'!$B$12,IF(D17="Yes - Max",E17*'Price Matrix'!$B$13,"-")))</f>
        <v/>
      </c>
      <c r="K17" s="17" t="str">
        <f t="shared" si="2"/>
        <v/>
      </c>
      <c r="L17" s="18" t="str">
        <f t="shared" si="3"/>
        <v/>
      </c>
      <c r="M17" s="19" t="str">
        <f t="shared" si="0"/>
        <v/>
      </c>
    </row>
    <row r="18" spans="1:13" ht="20.25" customHeight="1">
      <c r="A18" s="67"/>
      <c r="B18" s="67"/>
      <c r="C18" s="25"/>
      <c r="D18" s="28"/>
      <c r="E18" s="2" t="str">
        <f t="shared" si="1"/>
        <v/>
      </c>
      <c r="F18" s="29"/>
      <c r="G18" s="29"/>
      <c r="H18" s="17" t="str">
        <f>IF(A18&gt;0,IF(F18="Needs",C18*'Price Matrix'!$B$10,"-"),"")</f>
        <v/>
      </c>
      <c r="I18" s="17" t="str">
        <f>IF(A18&gt;0,IF(G18="Yes",C18*'Price Matrix'!$B$11,"-"),"")</f>
        <v/>
      </c>
      <c r="J18" s="17" t="str">
        <f>IF(A18=0,"",IF(D18="Yes - Complete",E18*'Price Matrix'!$B$12,IF(D18="Yes - Max",E18*'Price Matrix'!$B$13,"-")))</f>
        <v/>
      </c>
      <c r="K18" s="17" t="str">
        <f t="shared" si="2"/>
        <v/>
      </c>
      <c r="L18" s="18" t="str">
        <f t="shared" si="3"/>
        <v/>
      </c>
      <c r="M18" s="19" t="str">
        <f t="shared" si="0"/>
        <v/>
      </c>
    </row>
    <row r="19" spans="1:13" ht="20.25" customHeight="1">
      <c r="A19" s="67"/>
      <c r="B19" s="67"/>
      <c r="C19" s="25"/>
      <c r="D19" s="28"/>
      <c r="E19" s="2" t="str">
        <f t="shared" si="1"/>
        <v/>
      </c>
      <c r="F19" s="29"/>
      <c r="G19" s="29"/>
      <c r="H19" s="17" t="str">
        <f>IF(A19&gt;0,IF(F19="Needs",C19*'Price Matrix'!$B$10,"-"),"")</f>
        <v/>
      </c>
      <c r="I19" s="17" t="str">
        <f>IF(A19&gt;0,IF(G19="Yes",C19*'Price Matrix'!$B$11,"-"),"")</f>
        <v/>
      </c>
      <c r="J19" s="17" t="str">
        <f>IF(A19=0,"",IF(D19="Yes - Complete",E19*'Price Matrix'!$B$12,IF(D19="Yes - Max",E19*'Price Matrix'!$B$13,"-")))</f>
        <v/>
      </c>
      <c r="K19" s="17" t="str">
        <f t="shared" si="2"/>
        <v/>
      </c>
      <c r="L19" s="18" t="str">
        <f t="shared" si="3"/>
        <v/>
      </c>
      <c r="M19" s="19" t="str">
        <f t="shared" si="0"/>
        <v/>
      </c>
    </row>
    <row r="20" spans="1:13" ht="20.25" customHeight="1">
      <c r="A20" s="67"/>
      <c r="B20" s="67"/>
      <c r="C20" s="25"/>
      <c r="D20" s="28"/>
      <c r="E20" s="2" t="str">
        <f t="shared" si="1"/>
        <v/>
      </c>
      <c r="F20" s="29"/>
      <c r="G20" s="29"/>
      <c r="H20" s="17" t="str">
        <f>IF(A20&gt;0,IF(F20="Needs",C20*'Price Matrix'!$B$10,"-"),"")</f>
        <v/>
      </c>
      <c r="I20" s="17" t="str">
        <f>IF(A20&gt;0,IF(G20="Yes",C20*'Price Matrix'!$B$11,"-"),"")</f>
        <v/>
      </c>
      <c r="J20" s="17" t="str">
        <f>IF(A20=0,"",IF(D20="Yes - Complete",E20*'Price Matrix'!$B$12,IF(D20="Yes - Max",E20*'Price Matrix'!$B$13,"-")))</f>
        <v/>
      </c>
      <c r="K20" s="17" t="str">
        <f t="shared" si="2"/>
        <v/>
      </c>
      <c r="L20" s="18" t="str">
        <f t="shared" si="3"/>
        <v/>
      </c>
      <c r="M20" s="19" t="str">
        <f t="shared" si="0"/>
        <v/>
      </c>
    </row>
    <row r="21" spans="1:13" ht="20.25" customHeight="1">
      <c r="A21" s="67"/>
      <c r="B21" s="67"/>
      <c r="C21" s="25"/>
      <c r="D21" s="28"/>
      <c r="E21" s="2" t="str">
        <f t="shared" si="1"/>
        <v/>
      </c>
      <c r="F21" s="29"/>
      <c r="G21" s="29"/>
      <c r="H21" s="17" t="str">
        <f>IF(A21&gt;0,IF(F21="Needs",C21*'Price Matrix'!$B$10,"-"),"")</f>
        <v/>
      </c>
      <c r="I21" s="17" t="str">
        <f>IF(A21&gt;0,IF(G21="Yes",C21*'Price Matrix'!$B$11,"-"),"")</f>
        <v/>
      </c>
      <c r="J21" s="17" t="str">
        <f>IF(A21=0,"",IF(D21="Yes - Complete",E21*'Price Matrix'!$B$12,IF(D21="Yes - Max",E21*'Price Matrix'!$B$13,"-")))</f>
        <v/>
      </c>
      <c r="K21" s="17" t="str">
        <f t="shared" si="2"/>
        <v/>
      </c>
      <c r="L21" s="18" t="str">
        <f t="shared" si="3"/>
        <v/>
      </c>
      <c r="M21" s="19" t="str">
        <f t="shared" si="0"/>
        <v/>
      </c>
    </row>
    <row r="22" spans="1:13" ht="20.25" customHeight="1">
      <c r="A22" s="67"/>
      <c r="B22" s="67"/>
      <c r="C22" s="25"/>
      <c r="D22" s="28"/>
      <c r="E22" s="2" t="str">
        <f t="shared" si="1"/>
        <v/>
      </c>
      <c r="F22" s="29"/>
      <c r="G22" s="29"/>
      <c r="H22" s="17" t="str">
        <f>IF(A22&gt;0,IF(F22="Needs",C22*'Price Matrix'!$B$10,"-"),"")</f>
        <v/>
      </c>
      <c r="I22" s="17" t="str">
        <f>IF(A22&gt;0,IF(G22="Yes",C22*'Price Matrix'!$B$11,"-"),"")</f>
        <v/>
      </c>
      <c r="J22" s="17" t="str">
        <f>IF(A22=0,"",IF(D22="Yes - Complete",E22*'Price Matrix'!$B$12,IF(D22="Yes - Max",E22*'Price Matrix'!$B$13,"-")))</f>
        <v/>
      </c>
      <c r="K22" s="17" t="str">
        <f t="shared" si="2"/>
        <v/>
      </c>
      <c r="L22" s="18" t="str">
        <f t="shared" si="3"/>
        <v/>
      </c>
      <c r="M22" s="19" t="str">
        <f t="shared" si="0"/>
        <v/>
      </c>
    </row>
    <row r="23" spans="1:13" ht="20.25" customHeight="1">
      <c r="A23" s="67"/>
      <c r="B23" s="67"/>
      <c r="C23" s="25"/>
      <c r="D23" s="28"/>
      <c r="E23" s="2" t="str">
        <f t="shared" si="1"/>
        <v/>
      </c>
      <c r="F23" s="29"/>
      <c r="G23" s="29"/>
      <c r="H23" s="17" t="str">
        <f>IF(A23&gt;0,IF(F23="Needs",C23*'Price Matrix'!$B$10,"-"),"")</f>
        <v/>
      </c>
      <c r="I23" s="17" t="str">
        <f>IF(A23&gt;0,IF(G23="Yes",C23*'Price Matrix'!$B$11,"-"),"")</f>
        <v/>
      </c>
      <c r="J23" s="17" t="str">
        <f>IF(A23=0,"",IF(D23="Yes - Complete",E23*'Price Matrix'!$B$12,IF(D23="Yes - Max",E23*'Price Matrix'!$B$13,"-")))</f>
        <v/>
      </c>
      <c r="K23" s="17" t="str">
        <f t="shared" si="2"/>
        <v/>
      </c>
      <c r="L23" s="18" t="str">
        <f t="shared" si="3"/>
        <v/>
      </c>
      <c r="M23" s="19" t="str">
        <f t="shared" si="0"/>
        <v/>
      </c>
    </row>
    <row r="24" spans="1:13" ht="20.25" customHeight="1">
      <c r="A24" s="82" t="s">
        <v>7</v>
      </c>
      <c r="B24" s="83"/>
      <c r="C24" s="48">
        <f>SUM(C8:C23)</f>
        <v>345</v>
      </c>
      <c r="D24" s="49"/>
      <c r="E24" s="48">
        <f>SUM(E8:E23)</f>
        <v>17</v>
      </c>
      <c r="F24" s="1"/>
      <c r="G24" s="1"/>
      <c r="H24" s="16"/>
      <c r="I24" s="16"/>
      <c r="J24" s="16"/>
      <c r="K24" s="16"/>
      <c r="L24" s="53">
        <f>SUM(L8:L23)</f>
        <v>5752.5</v>
      </c>
      <c r="M24" s="53">
        <f>L24/C24</f>
        <v>16.673913043478262</v>
      </c>
    </row>
    <row r="25" spans="1:13" ht="29.25" customHeight="1">
      <c r="A25" s="77"/>
      <c r="B25" s="78"/>
      <c r="C25" s="78"/>
      <c r="D25" s="78"/>
      <c r="E25" s="78"/>
      <c r="F25" s="78"/>
      <c r="G25" s="78"/>
      <c r="H25" s="78"/>
      <c r="I25" s="78"/>
      <c r="J25" s="78"/>
      <c r="K25" s="78"/>
      <c r="L25" s="78"/>
      <c r="M25" s="78"/>
    </row>
    <row r="26" spans="1:13" ht="15.75" customHeight="1">
      <c r="A26" s="79"/>
      <c r="B26" s="80"/>
      <c r="C26" s="80"/>
      <c r="D26" s="80"/>
      <c r="E26" s="80"/>
      <c r="F26" s="80"/>
      <c r="G26" s="80"/>
      <c r="H26" s="80"/>
      <c r="I26" s="80"/>
      <c r="J26" s="80"/>
      <c r="K26" s="80"/>
      <c r="L26" s="80"/>
      <c r="M26" s="80"/>
    </row>
    <row r="27" spans="1:13" ht="35.25" customHeight="1">
      <c r="A27" s="81"/>
      <c r="B27" s="81"/>
      <c r="C27" s="81"/>
      <c r="D27" s="81"/>
      <c r="E27" s="81"/>
      <c r="F27" s="81"/>
      <c r="G27" s="81"/>
      <c r="H27" s="81"/>
      <c r="I27" s="81"/>
      <c r="J27" s="81"/>
      <c r="K27" s="81"/>
      <c r="L27" s="81"/>
      <c r="M27" s="81"/>
    </row>
    <row r="31" spans="1:13" ht="15.75" customHeight="1">
      <c r="A31" s="5"/>
    </row>
    <row r="32" spans="1:13" ht="15.75" customHeight="1">
      <c r="A32" s="5"/>
    </row>
  </sheetData>
  <sheetProtection sheet="1" objects="1" scenarios="1"/>
  <mergeCells count="22">
    <mergeCell ref="A24:B24"/>
    <mergeCell ref="A25:M25"/>
    <mergeCell ref="A26:M26"/>
    <mergeCell ref="A27:M27"/>
    <mergeCell ref="A18:B18"/>
    <mergeCell ref="A19:B19"/>
    <mergeCell ref="A20:B20"/>
    <mergeCell ref="A21:B21"/>
    <mergeCell ref="A22:B22"/>
    <mergeCell ref="A23:B23"/>
    <mergeCell ref="A17:B17"/>
    <mergeCell ref="A5:M5"/>
    <mergeCell ref="B6:M6"/>
    <mergeCell ref="A7:B7"/>
    <mergeCell ref="A8:B8"/>
    <mergeCell ref="A9:B9"/>
    <mergeCell ref="A10:B10"/>
    <mergeCell ref="A11:B11"/>
    <mergeCell ref="A12:B12"/>
    <mergeCell ref="A13:B13"/>
    <mergeCell ref="A14:B14"/>
    <mergeCell ref="A15:B15"/>
  </mergeCells>
  <dataValidations count="3">
    <dataValidation type="list" allowBlank="1" showInputMessage="1" showErrorMessage="1" sqref="G8:G23" xr:uid="{95E0E439-211F-404E-8838-791E0C7A7096}">
      <formula1>$G$1:$G$3</formula1>
    </dataValidation>
    <dataValidation type="list" allowBlank="1" showInputMessage="1" showErrorMessage="1" sqref="F8:F23" xr:uid="{CA7F9EB5-AC87-47E8-9605-A31CDBD46B73}">
      <formula1>$F$1:$F$4</formula1>
    </dataValidation>
    <dataValidation type="list" allowBlank="1" showInputMessage="1" showErrorMessage="1" sqref="D8:D23" xr:uid="{68B181CB-63A7-4BE5-AECF-A4F864C01A1C}">
      <formula1>$D$1:$D$4</formula1>
    </dataValidation>
  </dataValidations>
  <printOptions horizontalCentered="1" gridLines="1"/>
  <pageMargins left="0.7" right="0.7" top="0.75" bottom="0.75" header="0" footer="0"/>
  <pageSetup scale="67" fitToHeight="0" pageOrder="overThenDown" orientation="landscape"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D02-402B-4D18-826D-0A203303EB85}">
  <sheetPr>
    <outlinePr summaryBelow="0" summaryRight="0"/>
    <pageSetUpPr fitToPage="1"/>
  </sheetPr>
  <dimension ref="A1:M32"/>
  <sheetViews>
    <sheetView tabSelected="1" topLeftCell="A5" zoomScaleNormal="100" workbookViewId="0">
      <selection activeCell="O8" sqref="O8"/>
    </sheetView>
  </sheetViews>
  <sheetFormatPr defaultColWidth="12.5703125" defaultRowHeight="15.75" customHeight="1"/>
  <cols>
    <col min="1" max="1" width="10.42578125" customWidth="1"/>
    <col min="2" max="2" width="12.140625" customWidth="1"/>
    <col min="3" max="3" width="14.140625" customWidth="1"/>
    <col min="4" max="4" width="15.140625" customWidth="1"/>
    <col min="5" max="5" width="11.7109375" customWidth="1"/>
    <col min="6" max="6" width="13.140625" customWidth="1"/>
    <col min="7" max="7" width="11.28515625" customWidth="1"/>
    <col min="10" max="10" width="13.140625" customWidth="1"/>
  </cols>
  <sheetData>
    <row r="1" spans="1:13" ht="15.75" hidden="1" customHeight="1">
      <c r="D1" s="5" t="s">
        <v>93</v>
      </c>
      <c r="F1" s="5" t="s">
        <v>95</v>
      </c>
      <c r="G1" s="5" t="s">
        <v>6</v>
      </c>
    </row>
    <row r="2" spans="1:13" ht="15.75" hidden="1" customHeight="1">
      <c r="D2" s="5" t="s">
        <v>94</v>
      </c>
      <c r="F2" s="5" t="s">
        <v>96</v>
      </c>
      <c r="G2" s="5" t="s">
        <v>21</v>
      </c>
    </row>
    <row r="3" spans="1:13" ht="15.75" hidden="1" customHeight="1">
      <c r="D3" s="5" t="s">
        <v>21</v>
      </c>
      <c r="F3" s="5"/>
    </row>
    <row r="4" spans="1:13" ht="15.75" hidden="1" customHeight="1">
      <c r="D4" s="5"/>
      <c r="F4" s="5"/>
    </row>
    <row r="5" spans="1:13" ht="53.25" customHeight="1">
      <c r="A5" s="75" t="s">
        <v>98</v>
      </c>
      <c r="B5" s="76"/>
      <c r="C5" s="76"/>
      <c r="D5" s="76"/>
      <c r="E5" s="76"/>
      <c r="F5" s="76"/>
      <c r="G5" s="76"/>
      <c r="H5" s="76"/>
      <c r="I5" s="76"/>
      <c r="J5" s="76"/>
      <c r="K5" s="76"/>
      <c r="L5" s="76"/>
      <c r="M5" s="76"/>
    </row>
    <row r="6" spans="1:13" ht="26.1" customHeight="1">
      <c r="A6" s="4" t="s">
        <v>9</v>
      </c>
      <c r="B6" s="73" t="s">
        <v>48</v>
      </c>
      <c r="C6" s="74"/>
      <c r="D6" s="74"/>
      <c r="E6" s="74"/>
      <c r="F6" s="74"/>
      <c r="G6" s="74"/>
      <c r="H6" s="74"/>
      <c r="I6" s="74"/>
      <c r="J6" s="74"/>
      <c r="K6" s="74"/>
      <c r="L6" s="74"/>
      <c r="M6" s="74"/>
    </row>
    <row r="7" spans="1:13" ht="28.5" customHeight="1">
      <c r="A7" s="84" t="s">
        <v>4</v>
      </c>
      <c r="B7" s="85"/>
      <c r="C7" s="3" t="s">
        <v>5</v>
      </c>
      <c r="D7" s="3" t="s">
        <v>42</v>
      </c>
      <c r="E7" s="3" t="s">
        <v>1</v>
      </c>
      <c r="F7" s="3" t="s">
        <v>2</v>
      </c>
      <c r="G7" s="3" t="s">
        <v>3</v>
      </c>
      <c r="H7" s="3" t="s">
        <v>26</v>
      </c>
      <c r="I7" s="3" t="s">
        <v>27</v>
      </c>
      <c r="J7" s="3" t="s">
        <v>28</v>
      </c>
      <c r="K7" s="43" t="s">
        <v>83</v>
      </c>
      <c r="L7" s="45" t="s">
        <v>84</v>
      </c>
      <c r="M7" s="45" t="s">
        <v>85</v>
      </c>
    </row>
    <row r="8" spans="1:13" ht="20.25" customHeight="1">
      <c r="A8" s="67" t="s">
        <v>49</v>
      </c>
      <c r="B8" s="67"/>
      <c r="C8" s="25">
        <v>40</v>
      </c>
      <c r="D8" s="28" t="s">
        <v>94</v>
      </c>
      <c r="E8" s="2">
        <f>IF(C8="","",(IF(C8&gt;=75,5,IF(C8&lt;50,3,4))))</f>
        <v>3</v>
      </c>
      <c r="F8" s="29" t="s">
        <v>95</v>
      </c>
      <c r="G8" s="29" t="s">
        <v>6</v>
      </c>
      <c r="H8" s="17">
        <f>IF(A8&gt;0,IF(F8="Needs Zones",C8*'Price Matrix'!$B$10,"-"),"")</f>
        <v>260</v>
      </c>
      <c r="I8" s="17">
        <f>IF(A8&gt;0,IF(G8="Yes",C8*'Price Matrix'!$B$11,"-"),"")</f>
        <v>140</v>
      </c>
      <c r="J8" s="17">
        <f>IF(A8=0,"",IF(D8="Indicator Complete",E8*'Price Matrix'!$B$12,IF(D8="Indicator Max",E8*'Price Matrix'!$B$13,"-")))</f>
        <v>285</v>
      </c>
      <c r="K8" s="17">
        <f>IF(A8=0,"",60*E8)</f>
        <v>180</v>
      </c>
      <c r="L8" s="46">
        <f>IF(A8=0,"",SUM(H8:K8))</f>
        <v>865</v>
      </c>
      <c r="M8" s="46">
        <f>IF(A8=0,"",L8/C8)</f>
        <v>21.625</v>
      </c>
    </row>
    <row r="9" spans="1:13" ht="20.25" customHeight="1">
      <c r="A9" s="67" t="s">
        <v>50</v>
      </c>
      <c r="B9" s="67"/>
      <c r="C9" s="25">
        <v>65</v>
      </c>
      <c r="D9" s="28" t="s">
        <v>94</v>
      </c>
      <c r="E9" s="2">
        <f t="shared" ref="E9:E23" si="0">IF(C9="","",(IF(C9&gt;=75,5,IF(C9&lt;50,3,4))))</f>
        <v>4</v>
      </c>
      <c r="F9" s="29" t="s">
        <v>95</v>
      </c>
      <c r="G9" s="29" t="s">
        <v>6</v>
      </c>
      <c r="H9" s="17">
        <f>IF(A9&gt;0,IF(F9="Needs Zones",C9*'Price Matrix'!$B$10,"-"),"")</f>
        <v>422.5</v>
      </c>
      <c r="I9" s="17">
        <f>IF(A9&gt;0,IF(G9="Yes",C9*'Price Matrix'!$B$11,"-"),"")</f>
        <v>227.5</v>
      </c>
      <c r="J9" s="17">
        <f>IF(A9=0,"",IF(D9="Indicator Complete",E9*'Price Matrix'!$B$12,IF(D9="Indicator Max",E9*'Price Matrix'!$B$13,"-")))</f>
        <v>380</v>
      </c>
      <c r="K9" s="17">
        <f t="shared" ref="K9:K23" si="1">IF(A9=0,"",60*E9)</f>
        <v>240</v>
      </c>
      <c r="L9" s="46">
        <f t="shared" ref="L9:L23" si="2">IF(A9=0,"",SUM(H9:K9))</f>
        <v>1270</v>
      </c>
      <c r="M9" s="46">
        <f t="shared" ref="M9:M23" si="3">IF(A9=0,"",L9/C9)</f>
        <v>19.53846153846154</v>
      </c>
    </row>
    <row r="10" spans="1:13" ht="20.25" customHeight="1">
      <c r="A10" s="67" t="s">
        <v>51</v>
      </c>
      <c r="B10" s="67"/>
      <c r="C10" s="25">
        <v>80</v>
      </c>
      <c r="D10" s="28" t="s">
        <v>94</v>
      </c>
      <c r="E10" s="2">
        <f t="shared" si="0"/>
        <v>5</v>
      </c>
      <c r="F10" s="29" t="s">
        <v>95</v>
      </c>
      <c r="G10" s="29" t="s">
        <v>6</v>
      </c>
      <c r="H10" s="17">
        <f>IF(A10&gt;0,IF(F10="Needs Zones",C10*'Price Matrix'!$B$10,"-"),"")</f>
        <v>520</v>
      </c>
      <c r="I10" s="17">
        <f>IF(A10&gt;0,IF(G10="Yes",C10*'Price Matrix'!$B$11,"-"),"")</f>
        <v>280</v>
      </c>
      <c r="J10" s="17">
        <f>IF(A10=0,"",IF(D10="Indicator Complete",E10*'Price Matrix'!$B$12,IF(D10="Indicator Max",E10*'Price Matrix'!$B$13,"-")))</f>
        <v>475</v>
      </c>
      <c r="K10" s="17">
        <f t="shared" si="1"/>
        <v>300</v>
      </c>
      <c r="L10" s="46">
        <f t="shared" si="2"/>
        <v>1575</v>
      </c>
      <c r="M10" s="46">
        <f t="shared" si="3"/>
        <v>19.6875</v>
      </c>
    </row>
    <row r="11" spans="1:13" ht="20.25" customHeight="1">
      <c r="A11" s="67" t="s">
        <v>52</v>
      </c>
      <c r="B11" s="67"/>
      <c r="C11" s="25">
        <v>160</v>
      </c>
      <c r="D11" s="28" t="s">
        <v>94</v>
      </c>
      <c r="E11" s="2">
        <f t="shared" si="0"/>
        <v>5</v>
      </c>
      <c r="F11" s="29" t="s">
        <v>95</v>
      </c>
      <c r="G11" s="29" t="s">
        <v>6</v>
      </c>
      <c r="H11" s="17">
        <f>IF(A11&gt;0,IF(F11="Needs Zones",C11*'Price Matrix'!$B$10,"-"),"")</f>
        <v>1040</v>
      </c>
      <c r="I11" s="17">
        <f>IF(A11&gt;0,IF(G11="Yes",C11*'Price Matrix'!$B$11,"-"),"")</f>
        <v>560</v>
      </c>
      <c r="J11" s="17">
        <f>IF(A11=0,"",IF(D11="Indicator Complete",E11*'Price Matrix'!$B$12,IF(D11="Indicator Max",E11*'Price Matrix'!$B$13,"-")))</f>
        <v>475</v>
      </c>
      <c r="K11" s="17">
        <f t="shared" si="1"/>
        <v>300</v>
      </c>
      <c r="L11" s="46">
        <f t="shared" si="2"/>
        <v>2375</v>
      </c>
      <c r="M11" s="46">
        <f t="shared" si="3"/>
        <v>14.84375</v>
      </c>
    </row>
    <row r="12" spans="1:13" ht="20.25" customHeight="1">
      <c r="A12" s="67"/>
      <c r="B12" s="67"/>
      <c r="C12" s="25"/>
      <c r="D12" s="28"/>
      <c r="E12" s="2" t="str">
        <f t="shared" si="0"/>
        <v/>
      </c>
      <c r="F12" s="29"/>
      <c r="G12" s="29"/>
      <c r="H12" s="17" t="str">
        <f>IF(A12&gt;0,IF(F12="Needs Zones",C12*'Price Matrix'!$B$10,"-"),"")</f>
        <v/>
      </c>
      <c r="I12" s="17" t="str">
        <f>IF(A12&gt;0,IF(G12="Yes",C12*'Price Matrix'!$B$11,"-"),"")</f>
        <v/>
      </c>
      <c r="J12" s="17" t="str">
        <f>IF(A12=0,"",IF(D12="Indicator Complete",E12*'Price Matrix'!$B$12,IF(D12="Indicator Max",E12*'Price Matrix'!$B$13,"-")))</f>
        <v/>
      </c>
      <c r="K12" s="17" t="str">
        <f t="shared" si="1"/>
        <v/>
      </c>
      <c r="L12" s="46" t="str">
        <f t="shared" si="2"/>
        <v/>
      </c>
      <c r="M12" s="46" t="str">
        <f t="shared" si="3"/>
        <v/>
      </c>
    </row>
    <row r="13" spans="1:13" ht="20.25" customHeight="1">
      <c r="A13" s="67"/>
      <c r="B13" s="67"/>
      <c r="C13" s="25"/>
      <c r="D13" s="28"/>
      <c r="E13" s="2" t="str">
        <f t="shared" si="0"/>
        <v/>
      </c>
      <c r="F13" s="29"/>
      <c r="G13" s="29"/>
      <c r="H13" s="17" t="str">
        <f>IF(A13&gt;0,IF(F13="Needs Zones",C13*'Price Matrix'!$B$10,"-"),"")</f>
        <v/>
      </c>
      <c r="I13" s="17" t="str">
        <f>IF(A13&gt;0,IF(G13="Yes",C13*'Price Matrix'!$B$11,"-"),"")</f>
        <v/>
      </c>
      <c r="J13" s="17" t="str">
        <f>IF(A13=0,"",IF(D13="Indicator Complete",E13*'Price Matrix'!$B$12,IF(D13="Indicator Max",E13*'Price Matrix'!$B$13,"-")))</f>
        <v/>
      </c>
      <c r="K13" s="17" t="str">
        <f t="shared" si="1"/>
        <v/>
      </c>
      <c r="L13" s="46" t="str">
        <f t="shared" si="2"/>
        <v/>
      </c>
      <c r="M13" s="46" t="str">
        <f t="shared" si="3"/>
        <v/>
      </c>
    </row>
    <row r="14" spans="1:13" ht="20.25" customHeight="1">
      <c r="A14" s="67" t="s">
        <v>88</v>
      </c>
      <c r="B14" s="67"/>
      <c r="C14" s="25">
        <v>40</v>
      </c>
      <c r="D14" s="28" t="s">
        <v>94</v>
      </c>
      <c r="E14" s="2">
        <f t="shared" si="0"/>
        <v>3</v>
      </c>
      <c r="F14" s="29" t="s">
        <v>96</v>
      </c>
      <c r="G14" s="29" t="s">
        <v>21</v>
      </c>
      <c r="H14" s="17" t="str">
        <f>IF(A14&gt;0,IF(F14="Needs Zones",C14*'Price Matrix'!$B$10,"-"),"")</f>
        <v>-</v>
      </c>
      <c r="I14" s="17" t="str">
        <f>IF(A14&gt;0,IF(G14="Yes",C14*'Price Matrix'!$B$11,"-"),"")</f>
        <v>-</v>
      </c>
      <c r="J14" s="17">
        <f>IF(A14=0,"",IF(D14="Indicator Complete",E14*'Price Matrix'!$B$12,IF(D14="Indicator Max",E14*'Price Matrix'!$B$13,"-")))</f>
        <v>285</v>
      </c>
      <c r="K14" s="17">
        <f t="shared" si="1"/>
        <v>180</v>
      </c>
      <c r="L14" s="46">
        <f t="shared" si="2"/>
        <v>465</v>
      </c>
      <c r="M14" s="46">
        <f t="shared" si="3"/>
        <v>11.625</v>
      </c>
    </row>
    <row r="15" spans="1:13" ht="20.25" customHeight="1">
      <c r="A15" s="67" t="s">
        <v>89</v>
      </c>
      <c r="B15" s="67"/>
      <c r="C15" s="25">
        <v>65</v>
      </c>
      <c r="D15" s="28" t="s">
        <v>94</v>
      </c>
      <c r="E15" s="2">
        <f t="shared" si="0"/>
        <v>4</v>
      </c>
      <c r="F15" s="29" t="s">
        <v>96</v>
      </c>
      <c r="G15" s="29" t="s">
        <v>21</v>
      </c>
      <c r="H15" s="17" t="str">
        <f>IF(A15&gt;0,IF(F15="Needs Zones",C15*'Price Matrix'!$B$10,"-"),"")</f>
        <v>-</v>
      </c>
      <c r="I15" s="17" t="str">
        <f>IF(A15&gt;0,IF(G15="Yes",C15*'Price Matrix'!$B$11,"-"),"")</f>
        <v>-</v>
      </c>
      <c r="J15" s="17">
        <f>IF(A15=0,"",IF(D15="Indicator Complete",E15*'Price Matrix'!$B$12,IF(D15="Indicator Max",E15*'Price Matrix'!$B$13,"-")))</f>
        <v>380</v>
      </c>
      <c r="K15" s="17">
        <f t="shared" si="1"/>
        <v>240</v>
      </c>
      <c r="L15" s="46">
        <f t="shared" si="2"/>
        <v>620</v>
      </c>
      <c r="M15" s="46">
        <f t="shared" si="3"/>
        <v>9.5384615384615383</v>
      </c>
    </row>
    <row r="16" spans="1:13" ht="20.25" customHeight="1">
      <c r="A16" s="24" t="s">
        <v>90</v>
      </c>
      <c r="B16" s="24"/>
      <c r="C16" s="25">
        <v>80</v>
      </c>
      <c r="D16" s="28" t="s">
        <v>94</v>
      </c>
      <c r="E16" s="2">
        <f t="shared" si="0"/>
        <v>5</v>
      </c>
      <c r="F16" s="29" t="s">
        <v>96</v>
      </c>
      <c r="G16" s="29" t="s">
        <v>21</v>
      </c>
      <c r="H16" s="17" t="str">
        <f>IF(A16&gt;0,IF(F16="Needs Zones",C16*'Price Matrix'!$B$10,"-"),"")</f>
        <v>-</v>
      </c>
      <c r="I16" s="17" t="str">
        <f>IF(A16&gt;0,IF(G16="Yes",C16*'Price Matrix'!$B$11,"-"),"")</f>
        <v>-</v>
      </c>
      <c r="J16" s="17">
        <f>IF(A16=0,"",IF(D16="Indicator Complete",E16*'Price Matrix'!$B$12,IF(D16="Indicator Max",E16*'Price Matrix'!$B$13,"-")))</f>
        <v>475</v>
      </c>
      <c r="K16" s="17">
        <f t="shared" si="1"/>
        <v>300</v>
      </c>
      <c r="L16" s="46">
        <f t="shared" si="2"/>
        <v>775</v>
      </c>
      <c r="M16" s="46">
        <f t="shared" si="3"/>
        <v>9.6875</v>
      </c>
    </row>
    <row r="17" spans="1:13" ht="20.25" customHeight="1">
      <c r="A17" s="67" t="s">
        <v>91</v>
      </c>
      <c r="B17" s="67"/>
      <c r="C17" s="25">
        <v>160</v>
      </c>
      <c r="D17" s="28" t="s">
        <v>94</v>
      </c>
      <c r="E17" s="2">
        <f t="shared" si="0"/>
        <v>5</v>
      </c>
      <c r="F17" s="29" t="s">
        <v>96</v>
      </c>
      <c r="G17" s="29" t="s">
        <v>21</v>
      </c>
      <c r="H17" s="17" t="str">
        <f>IF(A17&gt;0,IF(F17="Needs Zones",C17*'Price Matrix'!$B$10,"-"),"")</f>
        <v>-</v>
      </c>
      <c r="I17" s="17" t="str">
        <f>IF(A17&gt;0,IF(G17="Yes",C17*'Price Matrix'!$B$11,"-"),"")</f>
        <v>-</v>
      </c>
      <c r="J17" s="17">
        <f>IF(A17=0,"",IF(D17="Indicator Complete",E17*'Price Matrix'!$B$12,IF(D17="Indicator Max",E17*'Price Matrix'!$B$13,"-")))</f>
        <v>475</v>
      </c>
      <c r="K17" s="17">
        <f t="shared" si="1"/>
        <v>300</v>
      </c>
      <c r="L17" s="46">
        <f t="shared" si="2"/>
        <v>775</v>
      </c>
      <c r="M17" s="46">
        <f t="shared" si="3"/>
        <v>4.84375</v>
      </c>
    </row>
    <row r="18" spans="1:13" ht="20.25" customHeight="1">
      <c r="A18" s="67"/>
      <c r="B18" s="67"/>
      <c r="C18" s="25"/>
      <c r="D18" s="28"/>
      <c r="E18" s="2" t="str">
        <f t="shared" si="0"/>
        <v/>
      </c>
      <c r="F18" s="29"/>
      <c r="G18" s="29"/>
      <c r="H18" s="17" t="str">
        <f>IF(A18&gt;0,IF(F18="Needs Zones",C18*'Price Matrix'!$B$10,"-"),"")</f>
        <v/>
      </c>
      <c r="I18" s="17" t="str">
        <f>IF(A18&gt;0,IF(G18="Yes",C18*'Price Matrix'!$B$11,"-"),"")</f>
        <v/>
      </c>
      <c r="J18" s="17" t="str">
        <f>IF(A18=0,"",IF(D18="Indicator Complete",E18*'Price Matrix'!$B$12,IF(D18="Indicator Max",E18*'Price Matrix'!$B$13,"-")))</f>
        <v/>
      </c>
      <c r="K18" s="17" t="str">
        <f t="shared" si="1"/>
        <v/>
      </c>
      <c r="L18" s="46" t="str">
        <f t="shared" si="2"/>
        <v/>
      </c>
      <c r="M18" s="46" t="str">
        <f t="shared" si="3"/>
        <v/>
      </c>
    </row>
    <row r="19" spans="1:13" ht="20.25" customHeight="1">
      <c r="A19" s="67"/>
      <c r="B19" s="67"/>
      <c r="C19" s="25"/>
      <c r="D19" s="28"/>
      <c r="E19" s="2" t="str">
        <f t="shared" si="0"/>
        <v/>
      </c>
      <c r="F19" s="29"/>
      <c r="G19" s="29"/>
      <c r="H19" s="17" t="str">
        <f>IF(A19&gt;0,IF(F19="Needs Zones",C19*'Price Matrix'!$B$10,"-"),"")</f>
        <v/>
      </c>
      <c r="I19" s="17" t="str">
        <f>IF(A19&gt;0,IF(G19="Yes",C19*'Price Matrix'!$B$11,"-"),"")</f>
        <v/>
      </c>
      <c r="J19" s="17" t="str">
        <f>IF(A19=0,"",IF(D19="Indicator Complete",E19*'Price Matrix'!$B$12,IF(D19="Indicator Max",E19*'Price Matrix'!$B$13,"-")))</f>
        <v/>
      </c>
      <c r="K19" s="17" t="str">
        <f t="shared" si="1"/>
        <v/>
      </c>
      <c r="L19" s="46" t="str">
        <f t="shared" si="2"/>
        <v/>
      </c>
      <c r="M19" s="46" t="str">
        <f t="shared" si="3"/>
        <v/>
      </c>
    </row>
    <row r="20" spans="1:13" ht="20.25" customHeight="1">
      <c r="A20" s="67"/>
      <c r="B20" s="67"/>
      <c r="C20" s="25"/>
      <c r="D20" s="28"/>
      <c r="E20" s="2" t="str">
        <f t="shared" si="0"/>
        <v/>
      </c>
      <c r="F20" s="29"/>
      <c r="G20" s="29"/>
      <c r="H20" s="17" t="str">
        <f>IF(A20&gt;0,IF(F20="Needs Zones",C20*'Price Matrix'!$B$10,"-"),"")</f>
        <v/>
      </c>
      <c r="I20" s="17" t="str">
        <f>IF(A20&gt;0,IF(G20="Yes",C20*'Price Matrix'!$B$11,"-"),"")</f>
        <v/>
      </c>
      <c r="J20" s="17" t="str">
        <f>IF(A20=0,"",IF(D20="Indicator Complete",E20*'Price Matrix'!$B$12,IF(D20="Indicator Max",E20*'Price Matrix'!$B$13,"-")))</f>
        <v/>
      </c>
      <c r="K20" s="17" t="str">
        <f t="shared" si="1"/>
        <v/>
      </c>
      <c r="L20" s="46" t="str">
        <f t="shared" si="2"/>
        <v/>
      </c>
      <c r="M20" s="46" t="str">
        <f t="shared" si="3"/>
        <v/>
      </c>
    </row>
    <row r="21" spans="1:13" ht="20.25" customHeight="1">
      <c r="A21" s="67"/>
      <c r="B21" s="67"/>
      <c r="C21" s="25"/>
      <c r="D21" s="28"/>
      <c r="E21" s="2" t="str">
        <f t="shared" si="0"/>
        <v/>
      </c>
      <c r="F21" s="29"/>
      <c r="G21" s="29"/>
      <c r="H21" s="17" t="str">
        <f>IF(A21&gt;0,IF(F21="Needs Zones",C21*'Price Matrix'!$B$10,"-"),"")</f>
        <v/>
      </c>
      <c r="I21" s="17" t="str">
        <f>IF(A21&gt;0,IF(G21="Yes",C21*'Price Matrix'!$B$11,"-"),"")</f>
        <v/>
      </c>
      <c r="J21" s="17" t="str">
        <f>IF(A21=0,"",IF(D21="Indicator Complete",E21*'Price Matrix'!$B$12,IF(D21="Indicator Max",E21*'Price Matrix'!$B$13,"-")))</f>
        <v/>
      </c>
      <c r="K21" s="17" t="str">
        <f t="shared" si="1"/>
        <v/>
      </c>
      <c r="L21" s="46" t="str">
        <f t="shared" si="2"/>
        <v/>
      </c>
      <c r="M21" s="46" t="str">
        <f t="shared" si="3"/>
        <v/>
      </c>
    </row>
    <row r="22" spans="1:13" ht="20.25" customHeight="1">
      <c r="A22" s="67"/>
      <c r="B22" s="67"/>
      <c r="C22" s="25"/>
      <c r="D22" s="28"/>
      <c r="E22" s="2" t="str">
        <f t="shared" si="0"/>
        <v/>
      </c>
      <c r="F22" s="29"/>
      <c r="G22" s="29"/>
      <c r="H22" s="17" t="str">
        <f>IF(A22&gt;0,IF(F22="Needs Zones",C22*'Price Matrix'!$B$10,"-"),"")</f>
        <v/>
      </c>
      <c r="I22" s="17" t="str">
        <f>IF(A22&gt;0,IF(G22="Yes",C22*'Price Matrix'!$B$11,"-"),"")</f>
        <v/>
      </c>
      <c r="J22" s="17" t="str">
        <f>IF(A22=0,"",IF(D22="Indicator Complete",E22*'Price Matrix'!$B$12,IF(D22="Indicator Max",E22*'Price Matrix'!$B$13,"-")))</f>
        <v/>
      </c>
      <c r="K22" s="17" t="str">
        <f t="shared" si="1"/>
        <v/>
      </c>
      <c r="L22" s="46" t="str">
        <f t="shared" si="2"/>
        <v/>
      </c>
      <c r="M22" s="46" t="str">
        <f t="shared" si="3"/>
        <v/>
      </c>
    </row>
    <row r="23" spans="1:13" ht="20.25" customHeight="1">
      <c r="A23" s="67"/>
      <c r="B23" s="67"/>
      <c r="C23" s="25"/>
      <c r="D23" s="28"/>
      <c r="E23" s="2" t="str">
        <f t="shared" si="0"/>
        <v/>
      </c>
      <c r="F23" s="29"/>
      <c r="G23" s="29"/>
      <c r="H23" s="17" t="str">
        <f>IF(A23&gt;0,IF(F23="Needs Zones",C23*'Price Matrix'!$B$10,"-"),"")</f>
        <v/>
      </c>
      <c r="I23" s="17" t="str">
        <f>IF(A23&gt;0,IF(G23="Yes",C23*'Price Matrix'!$B$11,"-"),"")</f>
        <v/>
      </c>
      <c r="J23" s="17" t="str">
        <f>IF(A23=0,"",IF(D23="Indicator Complete",E23*'Price Matrix'!$B$12,IF(D23="Indicator Max",E23*'Price Matrix'!$B$13,"-")))</f>
        <v/>
      </c>
      <c r="K23" s="17" t="str">
        <f t="shared" si="1"/>
        <v/>
      </c>
      <c r="L23" s="46" t="str">
        <f t="shared" si="2"/>
        <v/>
      </c>
      <c r="M23" s="46" t="str">
        <f t="shared" si="3"/>
        <v/>
      </c>
    </row>
    <row r="24" spans="1:13" ht="20.25" customHeight="1">
      <c r="A24" s="82" t="s">
        <v>7</v>
      </c>
      <c r="B24" s="83"/>
      <c r="C24" s="48">
        <f>SUM(C8:C23)</f>
        <v>690</v>
      </c>
      <c r="D24" s="49"/>
      <c r="E24" s="48">
        <f>SUM(E8:E23)</f>
        <v>34</v>
      </c>
      <c r="F24" s="1"/>
      <c r="G24" s="1"/>
      <c r="H24" s="16"/>
      <c r="I24" s="16"/>
      <c r="J24" s="16"/>
      <c r="K24" s="16"/>
      <c r="L24" s="47">
        <f>SUM(L8:L23)</f>
        <v>8720</v>
      </c>
      <c r="M24" s="47">
        <f>L24/C24</f>
        <v>12.637681159420289</v>
      </c>
    </row>
    <row r="25" spans="1:13" ht="29.25" customHeight="1">
      <c r="A25" s="86"/>
      <c r="B25" s="87"/>
      <c r="C25" s="87"/>
      <c r="D25" s="87"/>
      <c r="E25" s="87"/>
      <c r="F25" s="87"/>
      <c r="G25" s="87"/>
      <c r="H25" s="87"/>
      <c r="I25" s="87"/>
      <c r="J25" s="87"/>
      <c r="K25" s="87"/>
      <c r="L25" s="87"/>
      <c r="M25" s="87"/>
    </row>
    <row r="26" spans="1:13" ht="15.75" customHeight="1">
      <c r="A26" s="88" t="s">
        <v>92</v>
      </c>
      <c r="B26" s="89"/>
      <c r="C26" s="89"/>
      <c r="D26" s="89"/>
      <c r="E26" s="89"/>
      <c r="F26" s="89"/>
      <c r="G26" s="89"/>
      <c r="H26" s="89"/>
      <c r="I26" s="89"/>
      <c r="J26" s="89"/>
      <c r="K26" s="89"/>
      <c r="L26" s="89"/>
      <c r="M26" s="89"/>
    </row>
    <row r="27" spans="1:13" ht="35.25" customHeight="1">
      <c r="A27" s="81"/>
      <c r="B27" s="81"/>
      <c r="C27" s="81"/>
      <c r="D27" s="81"/>
      <c r="E27" s="81"/>
      <c r="F27" s="81"/>
      <c r="G27" s="81"/>
      <c r="H27" s="81"/>
      <c r="I27" s="81"/>
      <c r="J27" s="81"/>
      <c r="K27" s="81"/>
      <c r="L27" s="81"/>
      <c r="M27" s="81"/>
    </row>
    <row r="28" spans="1:13" ht="15.75" customHeight="1">
      <c r="A28" s="90" t="s">
        <v>97</v>
      </c>
    </row>
    <row r="31" spans="1:13" ht="15.75" customHeight="1">
      <c r="A31" s="5"/>
    </row>
    <row r="32" spans="1:13" ht="15.75" customHeight="1">
      <c r="A32" s="5"/>
    </row>
  </sheetData>
  <sheetProtection algorithmName="SHA-512" hashValue="hGWnsMYD0Xs08PTkQDIfIE3Y5+qHkqQI5q6X0PW94JrLbAxKwy1VjEfZbWtqv3v9AoiGflr79jeRjqBDtXshaA==" saltValue="JVWJmuaMwJpAVS69hBp+gQ==" spinCount="100000" sheet="1" objects="1" scenarios="1"/>
  <mergeCells count="22">
    <mergeCell ref="A24:B24"/>
    <mergeCell ref="A25:M25"/>
    <mergeCell ref="A26:M26"/>
    <mergeCell ref="A27:M27"/>
    <mergeCell ref="A18:B18"/>
    <mergeCell ref="A19:B19"/>
    <mergeCell ref="A20:B20"/>
    <mergeCell ref="A21:B21"/>
    <mergeCell ref="A22:B22"/>
    <mergeCell ref="A23:B23"/>
    <mergeCell ref="A17:B17"/>
    <mergeCell ref="A5:M5"/>
    <mergeCell ref="B6:M6"/>
    <mergeCell ref="A7:B7"/>
    <mergeCell ref="A8:B8"/>
    <mergeCell ref="A9:B9"/>
    <mergeCell ref="A10:B10"/>
    <mergeCell ref="A11:B11"/>
    <mergeCell ref="A12:B12"/>
    <mergeCell ref="A13:B13"/>
    <mergeCell ref="A14:B14"/>
    <mergeCell ref="A15:B15"/>
  </mergeCells>
  <dataValidations count="3">
    <dataValidation type="list" allowBlank="1" showInputMessage="1" showErrorMessage="1" sqref="G8:G23" xr:uid="{E547F95B-976A-474F-8C26-4CD982BA2B15}">
      <formula1>$G$1:$G$3</formula1>
    </dataValidation>
    <dataValidation type="list" allowBlank="1" showInputMessage="1" showErrorMessage="1" sqref="F8:F23" xr:uid="{5DA9BA6B-BA9F-46AD-A90A-B241C3625334}">
      <formula1>$F$1:$F$4</formula1>
    </dataValidation>
    <dataValidation type="list" allowBlank="1" showInputMessage="1" showErrorMessage="1" sqref="D8:D23" xr:uid="{916D8346-8CEE-4BA7-B665-B610843B202C}">
      <formula1>$D$1:$D$4</formula1>
    </dataValidation>
  </dataValidations>
  <printOptions horizontalCentered="1" gridLines="1"/>
  <pageMargins left="0.7" right="0.7" top="0.75" bottom="0.75" header="0" footer="0"/>
  <pageSetup scale="83" fitToHeight="0" pageOrder="overThenDown" orientation="landscape" cellComments="atEn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1856-A1D9-4526-8FBF-2C8B8D64B37B}">
  <sheetPr>
    <outlinePr summaryBelow="0" summaryRight="0"/>
    <pageSetUpPr fitToPage="1"/>
  </sheetPr>
  <dimension ref="A1:H24"/>
  <sheetViews>
    <sheetView workbookViewId="0">
      <selection activeCell="A23" sqref="A23:H23"/>
    </sheetView>
  </sheetViews>
  <sheetFormatPr defaultColWidth="12.5703125" defaultRowHeight="15.75" customHeight="1"/>
  <cols>
    <col min="1" max="1" width="10.42578125" style="7" customWidth="1"/>
    <col min="2" max="2" width="12.140625" style="7" customWidth="1"/>
    <col min="3" max="3" width="14.140625" style="7" customWidth="1"/>
    <col min="4" max="4" width="15.140625" style="7" customWidth="1"/>
    <col min="5" max="5" width="11.7109375" style="7" customWidth="1"/>
    <col min="6" max="6" width="12.42578125" style="7" customWidth="1"/>
    <col min="7" max="7" width="11.28515625" style="7" customWidth="1"/>
    <col min="8" max="16384" width="12.5703125" style="7"/>
  </cols>
  <sheetData>
    <row r="1" spans="1:8" ht="53.25" customHeight="1">
      <c r="A1" s="55" t="s">
        <v>73</v>
      </c>
      <c r="B1" s="56"/>
      <c r="C1" s="56"/>
      <c r="D1" s="56"/>
      <c r="E1" s="56"/>
      <c r="F1" s="56"/>
      <c r="G1" s="56"/>
      <c r="H1" s="56"/>
    </row>
    <row r="2" spans="1:8" ht="26.1" customHeight="1">
      <c r="A2" s="8" t="s">
        <v>9</v>
      </c>
      <c r="B2" s="68" t="s">
        <v>48</v>
      </c>
      <c r="C2" s="69"/>
      <c r="D2" s="69"/>
      <c r="E2" s="69"/>
      <c r="F2" s="69"/>
      <c r="G2" s="69"/>
      <c r="H2" s="69"/>
    </row>
    <row r="3" spans="1:8" ht="25.5">
      <c r="A3" s="61" t="s">
        <v>18</v>
      </c>
      <c r="B3" s="62"/>
      <c r="C3" s="13" t="s">
        <v>5</v>
      </c>
      <c r="D3" s="13" t="s">
        <v>19</v>
      </c>
      <c r="E3" s="13" t="s">
        <v>11</v>
      </c>
      <c r="F3" s="13" t="s">
        <v>12</v>
      </c>
      <c r="G3" s="22" t="s">
        <v>20</v>
      </c>
      <c r="H3" s="22" t="s">
        <v>34</v>
      </c>
    </row>
    <row r="4" spans="1:8" ht="20.25" customHeight="1">
      <c r="A4" s="67" t="s">
        <v>49</v>
      </c>
      <c r="B4" s="67"/>
      <c r="C4" s="25">
        <v>40</v>
      </c>
      <c r="D4" s="27" t="s">
        <v>14</v>
      </c>
      <c r="E4" s="12">
        <f>IF($D4&gt;0,VLOOKUP($D4,Table1[#All],2,FALSE),"")</f>
        <v>550</v>
      </c>
      <c r="F4" s="12">
        <f>IF($D4&gt;0,VLOOKUP($D4,Table1[#All],3,FALSE),"")</f>
        <v>350</v>
      </c>
      <c r="G4" s="21">
        <f>IF(D4&gt;0,SUM(E4:F4),"")</f>
        <v>900</v>
      </c>
      <c r="H4" s="21">
        <f>IF(A4=0,"",G4/C4)</f>
        <v>22.5</v>
      </c>
    </row>
    <row r="5" spans="1:8" ht="20.25" customHeight="1">
      <c r="A5" s="67" t="s">
        <v>50</v>
      </c>
      <c r="B5" s="67"/>
      <c r="C5" s="25">
        <v>65</v>
      </c>
      <c r="D5" s="27" t="s">
        <v>14</v>
      </c>
      <c r="E5" s="12">
        <f>IF($D5&gt;0,VLOOKUP($D5,Table1[#All],2,FALSE),"")</f>
        <v>550</v>
      </c>
      <c r="F5" s="12">
        <f>IF($D5&gt;0,VLOOKUP($D5,Table1[#All],3,FALSE),"")</f>
        <v>350</v>
      </c>
      <c r="G5" s="21">
        <f t="shared" ref="G5:G20" si="0">IF(D5&gt;0,SUM(E5:F5),"")</f>
        <v>900</v>
      </c>
      <c r="H5" s="21">
        <f t="shared" ref="H5:H20" si="1">IF(A5=0,"",G5/C5)</f>
        <v>13.846153846153847</v>
      </c>
    </row>
    <row r="6" spans="1:8" ht="20.25" customHeight="1">
      <c r="A6" s="67" t="s">
        <v>51</v>
      </c>
      <c r="B6" s="67"/>
      <c r="C6" s="25">
        <v>80</v>
      </c>
      <c r="D6" s="27" t="s">
        <v>14</v>
      </c>
      <c r="E6" s="12">
        <f>IF($D6&gt;0,VLOOKUP($D6,Table1[#All],2,FALSE),"")</f>
        <v>550</v>
      </c>
      <c r="F6" s="12">
        <f>IF($D6&gt;0,VLOOKUP($D6,Table1[#All],3,FALSE),"")</f>
        <v>350</v>
      </c>
      <c r="G6" s="21">
        <f t="shared" si="0"/>
        <v>900</v>
      </c>
      <c r="H6" s="21">
        <f t="shared" si="1"/>
        <v>11.25</v>
      </c>
    </row>
    <row r="7" spans="1:8" ht="20.25" customHeight="1">
      <c r="A7" s="60" t="s">
        <v>52</v>
      </c>
      <c r="B7" s="60"/>
      <c r="C7" s="25">
        <v>160</v>
      </c>
      <c r="D7" s="27" t="s">
        <v>14</v>
      </c>
      <c r="E7" s="12">
        <f>IF($D7&gt;0,VLOOKUP($D7,Table1[#All],2,FALSE),"")</f>
        <v>550</v>
      </c>
      <c r="F7" s="12">
        <f>IF($D7&gt;0,VLOOKUP($D7,Table1[#All],3,FALSE),"")</f>
        <v>350</v>
      </c>
      <c r="G7" s="21">
        <f t="shared" si="0"/>
        <v>900</v>
      </c>
      <c r="H7" s="21">
        <f t="shared" si="1"/>
        <v>5.625</v>
      </c>
    </row>
    <row r="8" spans="1:8" ht="20.25" customHeight="1">
      <c r="A8" s="60"/>
      <c r="B8" s="60"/>
      <c r="C8" s="25"/>
      <c r="D8" s="27"/>
      <c r="E8" s="12" t="str">
        <f>IF($D8&gt;0,VLOOKUP($D8,Table1[#All],2,FALSE),"")</f>
        <v/>
      </c>
      <c r="F8" s="12" t="str">
        <f>IF($D8&gt;0,VLOOKUP($D8,Table1[#All],3,FALSE),"")</f>
        <v/>
      </c>
      <c r="G8" s="21" t="str">
        <f t="shared" si="0"/>
        <v/>
      </c>
      <c r="H8" s="21" t="str">
        <f t="shared" si="1"/>
        <v/>
      </c>
    </row>
    <row r="9" spans="1:8" ht="20.25" customHeight="1">
      <c r="A9" s="60"/>
      <c r="B9" s="60"/>
      <c r="C9" s="25"/>
      <c r="D9" s="27"/>
      <c r="E9" s="12" t="str">
        <f>IF($D9&gt;0,VLOOKUP($D9,Table1[#All],2,FALSE),"")</f>
        <v/>
      </c>
      <c r="F9" s="12" t="str">
        <f>IF($D9&gt;0,VLOOKUP($D9,Table1[#All],3,FALSE),"")</f>
        <v/>
      </c>
      <c r="G9" s="21" t="str">
        <f t="shared" si="0"/>
        <v/>
      </c>
      <c r="H9" s="21" t="str">
        <f t="shared" si="1"/>
        <v/>
      </c>
    </row>
    <row r="10" spans="1:8" ht="20.25" customHeight="1">
      <c r="A10" s="60"/>
      <c r="B10" s="60"/>
      <c r="C10" s="25"/>
      <c r="D10" s="27"/>
      <c r="E10" s="12" t="str">
        <f>IF($D10&gt;0,VLOOKUP($D10,Table1[#All],2,FALSE),"")</f>
        <v/>
      </c>
      <c r="F10" s="12" t="str">
        <f>IF($D10&gt;0,VLOOKUP($D10,Table1[#All],3,FALSE),"")</f>
        <v/>
      </c>
      <c r="G10" s="21" t="str">
        <f t="shared" si="0"/>
        <v/>
      </c>
      <c r="H10" s="21" t="str">
        <f t="shared" si="1"/>
        <v/>
      </c>
    </row>
    <row r="11" spans="1:8" ht="20.25" customHeight="1">
      <c r="A11" s="60"/>
      <c r="B11" s="60"/>
      <c r="C11" s="25"/>
      <c r="D11" s="27"/>
      <c r="E11" s="12" t="str">
        <f>IF($D11&gt;0,VLOOKUP($D11,Table1[#All],2,FALSE),"")</f>
        <v/>
      </c>
      <c r="F11" s="12" t="str">
        <f>IF($D11&gt;0,VLOOKUP($D11,Table1[#All],3,FALSE),"")</f>
        <v/>
      </c>
      <c r="G11" s="21" t="str">
        <f t="shared" si="0"/>
        <v/>
      </c>
      <c r="H11" s="21" t="str">
        <f t="shared" si="1"/>
        <v/>
      </c>
    </row>
    <row r="12" spans="1:8" ht="20.25" customHeight="1">
      <c r="A12" s="60"/>
      <c r="B12" s="60"/>
      <c r="C12" s="25"/>
      <c r="D12" s="27"/>
      <c r="E12" s="12" t="str">
        <f>IF($D12&gt;0,VLOOKUP($D12,Table1[#All],2,FALSE),"")</f>
        <v/>
      </c>
      <c r="F12" s="12" t="str">
        <f>IF($D12&gt;0,VLOOKUP($D12,Table1[#All],3,FALSE),"")</f>
        <v/>
      </c>
      <c r="G12" s="21" t="str">
        <f t="shared" si="0"/>
        <v/>
      </c>
      <c r="H12" s="21" t="str">
        <f t="shared" si="1"/>
        <v/>
      </c>
    </row>
    <row r="13" spans="1:8" ht="20.25" customHeight="1">
      <c r="A13" s="26"/>
      <c r="B13" s="26"/>
      <c r="C13" s="25"/>
      <c r="D13" s="27"/>
      <c r="E13" s="12" t="str">
        <f>IF($D13&gt;0,VLOOKUP($D13,Table1[#All],2,FALSE),"")</f>
        <v/>
      </c>
      <c r="F13" s="12" t="str">
        <f>IF($D13&gt;0,VLOOKUP($D13,Table1[#All],3,FALSE),"")</f>
        <v/>
      </c>
      <c r="G13" s="21" t="str">
        <f t="shared" si="0"/>
        <v/>
      </c>
      <c r="H13" s="21" t="str">
        <f t="shared" si="1"/>
        <v/>
      </c>
    </row>
    <row r="14" spans="1:8" ht="20.25" customHeight="1">
      <c r="A14" s="60"/>
      <c r="B14" s="60"/>
      <c r="C14" s="25"/>
      <c r="D14" s="27"/>
      <c r="E14" s="12" t="str">
        <f>IF($D14&gt;0,VLOOKUP($D14,Table1[#All],2,FALSE),"")</f>
        <v/>
      </c>
      <c r="F14" s="12" t="str">
        <f>IF($D14&gt;0,VLOOKUP($D14,Table1[#All],3,FALSE),"")</f>
        <v/>
      </c>
      <c r="G14" s="21" t="str">
        <f t="shared" si="0"/>
        <v/>
      </c>
      <c r="H14" s="21" t="str">
        <f t="shared" si="1"/>
        <v/>
      </c>
    </row>
    <row r="15" spans="1:8" ht="20.25" customHeight="1">
      <c r="A15" s="60"/>
      <c r="B15" s="60"/>
      <c r="C15" s="25"/>
      <c r="D15" s="27"/>
      <c r="E15" s="12" t="str">
        <f>IF($D15&gt;0,VLOOKUP($D15,Table1[#All],2,FALSE),"")</f>
        <v/>
      </c>
      <c r="F15" s="12" t="str">
        <f>IF($D15&gt;0,VLOOKUP($D15,Table1[#All],3,FALSE),"")</f>
        <v/>
      </c>
      <c r="G15" s="21" t="str">
        <f t="shared" si="0"/>
        <v/>
      </c>
      <c r="H15" s="21" t="str">
        <f t="shared" si="1"/>
        <v/>
      </c>
    </row>
    <row r="16" spans="1:8" ht="20.25" customHeight="1">
      <c r="A16" s="60"/>
      <c r="B16" s="60"/>
      <c r="C16" s="25"/>
      <c r="D16" s="27"/>
      <c r="E16" s="12" t="str">
        <f>IF($D16&gt;0,VLOOKUP($D16,Table1[#All],2,FALSE),"")</f>
        <v/>
      </c>
      <c r="F16" s="12" t="str">
        <f>IF($D16&gt;0,VLOOKUP($D16,Table1[#All],3,FALSE),"")</f>
        <v/>
      </c>
      <c r="G16" s="21" t="str">
        <f t="shared" si="0"/>
        <v/>
      </c>
      <c r="H16" s="21" t="str">
        <f t="shared" si="1"/>
        <v/>
      </c>
    </row>
    <row r="17" spans="1:8" ht="20.25" customHeight="1">
      <c r="A17" s="60"/>
      <c r="B17" s="60"/>
      <c r="C17" s="25"/>
      <c r="D17" s="27"/>
      <c r="E17" s="12" t="str">
        <f>IF($D17&gt;0,VLOOKUP($D17,Table1[#All],2,FALSE),"")</f>
        <v/>
      </c>
      <c r="F17" s="12" t="str">
        <f>IF($D17&gt;0,VLOOKUP($D17,Table1[#All],3,FALSE),"")</f>
        <v/>
      </c>
      <c r="G17" s="21" t="str">
        <f t="shared" si="0"/>
        <v/>
      </c>
      <c r="H17" s="21" t="str">
        <f t="shared" si="1"/>
        <v/>
      </c>
    </row>
    <row r="18" spans="1:8" ht="20.25" customHeight="1">
      <c r="A18" s="60"/>
      <c r="B18" s="60"/>
      <c r="C18" s="25"/>
      <c r="D18" s="27"/>
      <c r="E18" s="12" t="str">
        <f>IF($D18&gt;0,VLOOKUP($D18,Table1[#All],2,FALSE),"")</f>
        <v/>
      </c>
      <c r="F18" s="12" t="str">
        <f>IF($D18&gt;0,VLOOKUP($D18,Table1[#All],3,FALSE),"")</f>
        <v/>
      </c>
      <c r="G18" s="21" t="str">
        <f t="shared" si="0"/>
        <v/>
      </c>
      <c r="H18" s="21" t="str">
        <f t="shared" si="1"/>
        <v/>
      </c>
    </row>
    <row r="19" spans="1:8" ht="20.25" customHeight="1">
      <c r="A19" s="60"/>
      <c r="B19" s="60"/>
      <c r="C19" s="25"/>
      <c r="D19" s="27"/>
      <c r="E19" s="12" t="str">
        <f>IF($D19&gt;0,VLOOKUP($D19,Table1[#All],2,FALSE),"")</f>
        <v/>
      </c>
      <c r="F19" s="12" t="str">
        <f>IF($D19&gt;0,VLOOKUP($D19,Table1[#All],3,FALSE),"")</f>
        <v/>
      </c>
      <c r="G19" s="21" t="str">
        <f t="shared" si="0"/>
        <v/>
      </c>
      <c r="H19" s="21" t="str">
        <f t="shared" si="1"/>
        <v/>
      </c>
    </row>
    <row r="20" spans="1:8" ht="20.25" customHeight="1">
      <c r="A20" s="60"/>
      <c r="B20" s="60"/>
      <c r="C20" s="25"/>
      <c r="D20" s="27"/>
      <c r="E20" s="12" t="str">
        <f>IF($D20&gt;0,VLOOKUP($D20,Table1[#All],2,FALSE),"")</f>
        <v/>
      </c>
      <c r="F20" s="12" t="str">
        <f>IF($D20&gt;0,VLOOKUP($D20,Table1[#All],3,FALSE),"")</f>
        <v/>
      </c>
      <c r="G20" s="21" t="str">
        <f t="shared" si="0"/>
        <v/>
      </c>
      <c r="H20" s="21" t="str">
        <f t="shared" si="1"/>
        <v/>
      </c>
    </row>
    <row r="21" spans="1:8" ht="20.25" customHeight="1">
      <c r="A21" s="61" t="s">
        <v>7</v>
      </c>
      <c r="B21" s="62"/>
      <c r="C21" s="20">
        <f>SUM(C4:C20)</f>
        <v>345</v>
      </c>
      <c r="D21" s="11"/>
      <c r="E21" s="13"/>
      <c r="F21" s="14"/>
      <c r="G21" s="15">
        <f>SUM(G4:G20)</f>
        <v>3600</v>
      </c>
      <c r="H21" s="15">
        <f>G21/C21</f>
        <v>10.434782608695652</v>
      </c>
    </row>
    <row r="22" spans="1:8" ht="29.25" customHeight="1">
      <c r="A22" s="63"/>
      <c r="B22" s="64"/>
      <c r="C22" s="64"/>
      <c r="D22" s="64"/>
      <c r="E22" s="64"/>
      <c r="F22" s="64"/>
      <c r="G22" s="64"/>
      <c r="H22" s="64"/>
    </row>
    <row r="23" spans="1:8" ht="15.75" customHeight="1">
      <c r="A23" s="65"/>
      <c r="B23" s="66"/>
      <c r="C23" s="66"/>
      <c r="D23" s="66"/>
      <c r="E23" s="66"/>
      <c r="F23" s="66"/>
      <c r="G23" s="66"/>
      <c r="H23" s="66"/>
    </row>
    <row r="24" spans="1:8" ht="25.5" customHeight="1">
      <c r="A24" s="59"/>
      <c r="B24" s="59"/>
      <c r="C24" s="59"/>
      <c r="D24" s="59"/>
      <c r="E24" s="59"/>
      <c r="F24" s="59"/>
      <c r="G24" s="59"/>
      <c r="H24" s="59"/>
    </row>
  </sheetData>
  <sheetProtection sheet="1" objects="1" scenarios="1"/>
  <mergeCells count="23">
    <mergeCell ref="A3:B3"/>
    <mergeCell ref="A4:B4"/>
    <mergeCell ref="B2:H2"/>
    <mergeCell ref="A1:H1"/>
    <mergeCell ref="A17:B17"/>
    <mergeCell ref="A5:B5"/>
    <mergeCell ref="A6:B6"/>
    <mergeCell ref="A7:B7"/>
    <mergeCell ref="A8:B8"/>
    <mergeCell ref="A9:B9"/>
    <mergeCell ref="A10:B10"/>
    <mergeCell ref="A11:B11"/>
    <mergeCell ref="A12:B12"/>
    <mergeCell ref="A14:B14"/>
    <mergeCell ref="A15:B15"/>
    <mergeCell ref="A16:B16"/>
    <mergeCell ref="A22:H22"/>
    <mergeCell ref="A23:H23"/>
    <mergeCell ref="A24:H24"/>
    <mergeCell ref="A18:B18"/>
    <mergeCell ref="A19:B19"/>
    <mergeCell ref="A20:B20"/>
    <mergeCell ref="A21:B21"/>
  </mergeCells>
  <printOptions horizontalCentered="1" gridLines="1"/>
  <pageMargins left="0.7" right="0.7" top="0.75" bottom="0.75" header="0" footer="0"/>
  <pageSetup fitToHeight="0" pageOrder="overThenDown" orientation="portrait" cellComments="atEn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98B84F5-FD7E-406C-B41F-4D2E1330BA6A}">
          <x14:formula1>
            <xm:f>'Price Matrix'!$A$2:$A$5</xm:f>
          </x14:formula1>
          <xm:sqref>D4:D20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4E967-4994-47A7-8648-730BF5FC2BB2}">
  <sheetPr>
    <outlinePr summaryBelow="0" summaryRight="0"/>
  </sheetPr>
  <dimension ref="A1:Z992"/>
  <sheetViews>
    <sheetView workbookViewId="0">
      <selection activeCell="B5" sqref="B5"/>
    </sheetView>
  </sheetViews>
  <sheetFormatPr defaultColWidth="12.5703125" defaultRowHeight="15.75" customHeight="1"/>
  <cols>
    <col min="1" max="1" width="31.7109375" style="7" bestFit="1" customWidth="1"/>
    <col min="2" max="26" width="17.5703125" style="7" customWidth="1"/>
    <col min="27" max="16384" width="12.5703125" style="7"/>
  </cols>
  <sheetData>
    <row r="1" spans="1:26" ht="15.75" customHeight="1">
      <c r="A1" s="6" t="s">
        <v>10</v>
      </c>
      <c r="B1" s="6" t="s">
        <v>11</v>
      </c>
      <c r="C1" s="6" t="s">
        <v>12</v>
      </c>
      <c r="D1" s="6"/>
      <c r="E1" s="6"/>
      <c r="F1" s="6"/>
      <c r="G1" s="6"/>
      <c r="H1" s="6"/>
      <c r="I1" s="6"/>
      <c r="J1" s="6"/>
      <c r="K1" s="6"/>
      <c r="L1" s="6"/>
      <c r="M1" s="6"/>
      <c r="N1" s="6"/>
      <c r="O1" s="6"/>
      <c r="P1" s="6"/>
      <c r="Q1" s="6"/>
      <c r="R1" s="6"/>
      <c r="S1" s="6"/>
      <c r="T1" s="6"/>
      <c r="U1" s="6"/>
      <c r="V1" s="6"/>
      <c r="W1" s="6"/>
      <c r="X1" s="6"/>
      <c r="Y1" s="6"/>
      <c r="Z1" s="6"/>
    </row>
    <row r="2" spans="1:26" ht="15.75" customHeight="1">
      <c r="A2" s="6" t="s">
        <v>13</v>
      </c>
      <c r="B2" s="6">
        <v>509</v>
      </c>
      <c r="C2" s="6">
        <v>350</v>
      </c>
      <c r="D2" s="6"/>
      <c r="E2" s="6"/>
      <c r="F2" s="6"/>
      <c r="G2" s="6"/>
      <c r="H2" s="6"/>
      <c r="I2" s="6"/>
      <c r="J2" s="6"/>
      <c r="K2" s="6"/>
      <c r="L2" s="6"/>
      <c r="M2" s="6"/>
      <c r="N2" s="6"/>
      <c r="O2" s="6"/>
      <c r="P2" s="6"/>
      <c r="Q2" s="6"/>
      <c r="R2" s="6"/>
      <c r="S2" s="6"/>
      <c r="T2" s="6"/>
      <c r="U2" s="6"/>
      <c r="V2" s="6"/>
      <c r="W2" s="6"/>
      <c r="X2" s="6"/>
      <c r="Y2" s="6"/>
      <c r="Z2" s="6"/>
    </row>
    <row r="3" spans="1:26" ht="15.75" customHeight="1">
      <c r="A3" s="6" t="s">
        <v>14</v>
      </c>
      <c r="B3" s="6">
        <v>550</v>
      </c>
      <c r="C3" s="6">
        <v>350</v>
      </c>
      <c r="D3" s="6"/>
      <c r="E3" s="6"/>
      <c r="F3" s="6"/>
      <c r="G3" s="6"/>
      <c r="H3" s="6"/>
      <c r="I3" s="6"/>
      <c r="J3" s="6"/>
      <c r="K3" s="6"/>
      <c r="L3" s="6"/>
      <c r="M3" s="6"/>
      <c r="N3" s="6"/>
      <c r="O3" s="6"/>
      <c r="P3" s="6"/>
      <c r="Q3" s="6"/>
      <c r="R3" s="6"/>
      <c r="S3" s="6"/>
      <c r="T3" s="6"/>
      <c r="U3" s="6"/>
      <c r="V3" s="6"/>
      <c r="W3" s="6"/>
      <c r="X3" s="6"/>
      <c r="Y3" s="6"/>
      <c r="Z3" s="6"/>
    </row>
    <row r="4" spans="1:26" ht="15.75" customHeight="1">
      <c r="A4" s="6" t="s">
        <v>15</v>
      </c>
      <c r="B4" s="6">
        <v>160</v>
      </c>
      <c r="C4" s="6">
        <v>120</v>
      </c>
      <c r="D4" s="6"/>
      <c r="E4" s="6"/>
      <c r="F4" s="6"/>
      <c r="G4" s="6"/>
      <c r="H4" s="6"/>
      <c r="I4" s="6"/>
      <c r="J4" s="6"/>
      <c r="K4" s="6"/>
      <c r="L4" s="6"/>
      <c r="M4" s="6"/>
      <c r="N4" s="6"/>
      <c r="O4" s="6"/>
      <c r="P4" s="6"/>
      <c r="Q4" s="6"/>
      <c r="R4" s="6"/>
      <c r="S4" s="6"/>
      <c r="T4" s="6"/>
      <c r="U4" s="6"/>
      <c r="V4" s="6"/>
      <c r="W4" s="6"/>
      <c r="X4" s="6"/>
      <c r="Y4" s="6"/>
      <c r="Z4" s="6"/>
    </row>
    <row r="5" spans="1:26" ht="15.75" customHeight="1">
      <c r="A5" s="6" t="s">
        <v>16</v>
      </c>
      <c r="B5" s="6">
        <v>529</v>
      </c>
      <c r="C5" s="6">
        <v>210</v>
      </c>
      <c r="D5" s="6"/>
      <c r="E5" s="6"/>
      <c r="F5" s="6"/>
      <c r="G5" s="6"/>
      <c r="H5" s="6"/>
      <c r="I5" s="6"/>
      <c r="J5" s="6"/>
      <c r="K5" s="6"/>
      <c r="L5" s="6"/>
      <c r="M5" s="6"/>
      <c r="N5" s="6"/>
      <c r="O5" s="6"/>
      <c r="P5" s="6"/>
      <c r="Q5" s="6"/>
      <c r="R5" s="6"/>
      <c r="S5" s="6"/>
      <c r="T5" s="6"/>
      <c r="U5" s="6"/>
      <c r="V5" s="6"/>
      <c r="W5" s="6"/>
      <c r="X5" s="6"/>
      <c r="Y5" s="6"/>
      <c r="Z5" s="6"/>
    </row>
    <row r="6" spans="1:26" ht="15.75" customHeight="1">
      <c r="A6" s="6"/>
      <c r="B6" s="6"/>
      <c r="C6" s="6"/>
      <c r="D6" s="6"/>
      <c r="E6" s="6"/>
      <c r="F6" s="6"/>
      <c r="G6" s="6"/>
      <c r="H6" s="6"/>
      <c r="I6" s="6"/>
      <c r="J6" s="6"/>
      <c r="K6" s="6"/>
      <c r="L6" s="6"/>
      <c r="M6" s="6"/>
      <c r="N6" s="6"/>
      <c r="O6" s="6"/>
      <c r="P6" s="6"/>
      <c r="Q6" s="6"/>
      <c r="R6" s="6"/>
      <c r="S6" s="6"/>
      <c r="T6" s="6"/>
      <c r="U6" s="6"/>
      <c r="V6" s="6"/>
      <c r="W6" s="6"/>
      <c r="X6" s="6"/>
      <c r="Y6" s="6"/>
      <c r="Z6" s="6"/>
    </row>
    <row r="7" spans="1:26" ht="15.75" customHeight="1">
      <c r="A7" s="6"/>
      <c r="B7" s="6"/>
      <c r="C7" s="6"/>
      <c r="D7" s="6"/>
      <c r="E7" s="6"/>
      <c r="F7" s="6"/>
      <c r="G7" s="6"/>
      <c r="H7" s="6"/>
      <c r="I7" s="6"/>
      <c r="J7" s="6"/>
      <c r="K7" s="6"/>
      <c r="L7" s="6"/>
      <c r="M7" s="6"/>
      <c r="N7" s="6"/>
      <c r="O7" s="6"/>
      <c r="P7" s="6"/>
      <c r="Q7" s="6"/>
      <c r="R7" s="6"/>
      <c r="S7" s="6"/>
      <c r="T7" s="6"/>
      <c r="U7" s="6"/>
      <c r="V7" s="6"/>
      <c r="W7" s="6"/>
      <c r="X7" s="6"/>
      <c r="Y7" s="6"/>
      <c r="Z7" s="6"/>
    </row>
    <row r="8" spans="1:26" ht="15.75" customHeight="1">
      <c r="A8" s="6"/>
      <c r="B8" s="6"/>
      <c r="C8" s="6"/>
      <c r="D8" s="6"/>
      <c r="E8" s="6"/>
      <c r="F8" s="6"/>
      <c r="G8" s="6"/>
      <c r="H8" s="6"/>
      <c r="I8" s="6"/>
      <c r="J8" s="6"/>
      <c r="K8" s="6"/>
      <c r="L8" s="6"/>
      <c r="M8" s="6"/>
      <c r="N8" s="6"/>
      <c r="O8" s="6"/>
      <c r="P8" s="6"/>
      <c r="Q8" s="6"/>
      <c r="R8" s="6"/>
      <c r="S8" s="6"/>
      <c r="T8" s="6"/>
      <c r="U8" s="6"/>
      <c r="V8" s="6"/>
      <c r="W8" s="6"/>
      <c r="X8" s="6"/>
      <c r="Y8" s="6"/>
      <c r="Z8" s="6"/>
    </row>
    <row r="9" spans="1:26" ht="15.75" customHeight="1">
      <c r="A9" s="6" t="s">
        <v>0</v>
      </c>
      <c r="B9" s="6" t="s">
        <v>25</v>
      </c>
      <c r="C9" s="6"/>
      <c r="D9" s="6"/>
      <c r="E9" s="6"/>
      <c r="F9" s="6"/>
      <c r="G9" s="6"/>
      <c r="H9" s="6"/>
      <c r="I9" s="6"/>
      <c r="J9" s="6"/>
      <c r="K9" s="6"/>
      <c r="L9" s="6"/>
      <c r="M9" s="6"/>
      <c r="N9" s="6"/>
      <c r="O9" s="6"/>
      <c r="P9" s="6"/>
      <c r="Q9" s="6"/>
      <c r="R9" s="6"/>
      <c r="S9" s="6"/>
      <c r="T9" s="6"/>
      <c r="U9" s="6"/>
      <c r="V9" s="6"/>
      <c r="W9" s="6"/>
      <c r="X9" s="6"/>
      <c r="Y9" s="6"/>
      <c r="Z9" s="6"/>
    </row>
    <row r="10" spans="1:26" ht="15.75" customHeight="1">
      <c r="A10" s="6" t="s">
        <v>2</v>
      </c>
      <c r="B10" s="6">
        <v>6.5</v>
      </c>
      <c r="C10" s="6"/>
      <c r="D10" s="6"/>
      <c r="E10" s="6"/>
      <c r="F10" s="6"/>
      <c r="G10" s="6"/>
      <c r="H10" s="6"/>
      <c r="I10" s="6"/>
      <c r="J10" s="6"/>
      <c r="K10" s="6"/>
      <c r="L10" s="6"/>
      <c r="M10" s="6"/>
      <c r="N10" s="6"/>
      <c r="O10" s="6"/>
      <c r="P10" s="6"/>
      <c r="Q10" s="6"/>
      <c r="R10" s="6"/>
      <c r="S10" s="6"/>
      <c r="T10" s="6"/>
      <c r="U10" s="6"/>
      <c r="V10" s="6"/>
      <c r="W10" s="6"/>
      <c r="X10" s="6"/>
      <c r="Y10" s="6"/>
      <c r="Z10" s="6"/>
    </row>
    <row r="11" spans="1:26" ht="15.75" customHeight="1">
      <c r="A11" s="6" t="s">
        <v>3</v>
      </c>
      <c r="B11" s="6">
        <v>3.5</v>
      </c>
      <c r="C11" s="6"/>
      <c r="D11" s="6"/>
      <c r="E11" s="6"/>
      <c r="F11" s="6"/>
      <c r="G11" s="6"/>
      <c r="H11" s="6"/>
      <c r="I11" s="6"/>
      <c r="J11" s="6"/>
      <c r="K11" s="6"/>
      <c r="L11" s="6"/>
      <c r="M11" s="6"/>
      <c r="N11" s="6"/>
      <c r="O11" s="6"/>
      <c r="P11" s="6"/>
      <c r="Q11" s="6"/>
      <c r="R11" s="6"/>
      <c r="S11" s="6"/>
      <c r="T11" s="6"/>
      <c r="U11" s="6"/>
      <c r="V11" s="6"/>
      <c r="W11" s="6"/>
      <c r="X11" s="6"/>
      <c r="Y11" s="6"/>
      <c r="Z11" s="6"/>
    </row>
    <row r="12" spans="1:26" ht="15.75" customHeight="1">
      <c r="A12" s="6" t="s">
        <v>29</v>
      </c>
      <c r="B12" s="6">
        <v>74.5</v>
      </c>
      <c r="C12" s="6"/>
      <c r="D12" s="6"/>
      <c r="E12" s="6"/>
      <c r="F12" s="6"/>
      <c r="G12" s="6"/>
      <c r="H12" s="6"/>
      <c r="I12" s="6"/>
      <c r="J12" s="6"/>
      <c r="K12" s="6"/>
      <c r="L12" s="6"/>
      <c r="M12" s="6"/>
      <c r="N12" s="6"/>
      <c r="O12" s="6"/>
      <c r="P12" s="6"/>
      <c r="Q12" s="6"/>
      <c r="R12" s="6"/>
      <c r="S12" s="6"/>
      <c r="T12" s="6"/>
      <c r="U12" s="6"/>
      <c r="V12" s="6"/>
      <c r="W12" s="6"/>
      <c r="X12" s="6"/>
      <c r="Y12" s="6"/>
      <c r="Z12" s="6"/>
    </row>
    <row r="13" spans="1:26" ht="15.75" customHeight="1">
      <c r="A13" s="6" t="s">
        <v>30</v>
      </c>
      <c r="B13" s="6">
        <v>95</v>
      </c>
      <c r="C13" s="6"/>
      <c r="D13" s="6"/>
      <c r="E13" s="6"/>
      <c r="F13" s="6"/>
      <c r="G13" s="6"/>
      <c r="H13" s="6"/>
      <c r="I13" s="6"/>
      <c r="J13" s="6"/>
      <c r="K13" s="6"/>
      <c r="L13" s="6"/>
      <c r="M13" s="6"/>
      <c r="N13" s="6"/>
      <c r="O13" s="6"/>
      <c r="P13" s="6"/>
      <c r="Q13" s="6"/>
      <c r="R13" s="6"/>
      <c r="S13" s="6"/>
      <c r="T13" s="6"/>
      <c r="U13" s="6"/>
      <c r="V13" s="6"/>
      <c r="W13" s="6"/>
      <c r="X13" s="6"/>
      <c r="Y13" s="6"/>
      <c r="Z13" s="6"/>
    </row>
    <row r="14" spans="1:26" ht="15.75" customHeight="1">
      <c r="A14" s="6" t="s">
        <v>31</v>
      </c>
      <c r="B14" s="6">
        <v>60</v>
      </c>
      <c r="C14" s="6"/>
      <c r="D14" s="6"/>
      <c r="E14" s="6"/>
      <c r="F14" s="6"/>
      <c r="G14" s="6"/>
      <c r="H14" s="6"/>
      <c r="I14" s="6"/>
      <c r="J14" s="6"/>
      <c r="K14" s="6"/>
      <c r="L14" s="6"/>
      <c r="M14" s="6"/>
      <c r="N14" s="6"/>
      <c r="O14" s="6"/>
      <c r="P14" s="6"/>
      <c r="Q14" s="6"/>
      <c r="R14" s="6"/>
      <c r="S14" s="6"/>
      <c r="T14" s="6"/>
      <c r="U14" s="6"/>
      <c r="V14" s="6"/>
      <c r="W14" s="6"/>
      <c r="X14" s="6"/>
      <c r="Y14" s="6"/>
      <c r="Z14" s="6"/>
    </row>
    <row r="15" spans="1:26" ht="15.75" customHeight="1">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5.75" customHeight="1">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5.75" customHeight="1">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5.75" customHeight="1">
      <c r="A18" s="6" t="s">
        <v>40</v>
      </c>
      <c r="B18" s="6" t="s">
        <v>25</v>
      </c>
      <c r="C18" s="6"/>
      <c r="D18" s="6"/>
      <c r="E18" s="6"/>
      <c r="F18" s="6"/>
      <c r="G18" s="6"/>
      <c r="H18" s="6"/>
      <c r="I18" s="6"/>
      <c r="J18" s="6"/>
      <c r="K18" s="6"/>
      <c r="L18" s="6"/>
      <c r="M18" s="6"/>
      <c r="N18" s="6"/>
      <c r="O18" s="6"/>
      <c r="P18" s="6"/>
      <c r="Q18" s="6"/>
      <c r="R18" s="6"/>
      <c r="S18" s="6"/>
      <c r="T18" s="6"/>
      <c r="U18" s="6"/>
      <c r="V18" s="6"/>
      <c r="W18" s="6"/>
      <c r="X18" s="6"/>
      <c r="Y18" s="6"/>
      <c r="Z18" s="6"/>
    </row>
    <row r="19" spans="1:26" ht="15.75" customHeight="1">
      <c r="A19" s="6" t="s">
        <v>37</v>
      </c>
      <c r="B19" s="6" t="s">
        <v>41</v>
      </c>
      <c r="C19" s="6"/>
      <c r="D19" s="6"/>
      <c r="E19" s="6"/>
      <c r="F19" s="6"/>
      <c r="G19" s="6"/>
      <c r="H19" s="6"/>
      <c r="I19" s="6"/>
      <c r="J19" s="6"/>
      <c r="K19" s="6"/>
      <c r="L19" s="6"/>
      <c r="M19" s="6"/>
      <c r="N19" s="6"/>
      <c r="O19" s="6"/>
      <c r="P19" s="6"/>
      <c r="Q19" s="6"/>
      <c r="R19" s="6"/>
      <c r="S19" s="6"/>
      <c r="T19" s="6"/>
      <c r="U19" s="6"/>
      <c r="V19" s="6"/>
      <c r="W19" s="6"/>
      <c r="X19" s="6"/>
      <c r="Y19" s="6"/>
      <c r="Z19" s="6"/>
    </row>
    <row r="20" spans="1:26" ht="15.75" customHeight="1">
      <c r="A20" s="6" t="s">
        <v>38</v>
      </c>
      <c r="B20" s="6">
        <v>500</v>
      </c>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c r="A21" s="6" t="s">
        <v>39</v>
      </c>
      <c r="B21" s="6">
        <v>2000</v>
      </c>
      <c r="C21" s="6"/>
      <c r="D21" s="6"/>
      <c r="E21" s="6"/>
      <c r="F21" s="6"/>
      <c r="G21" s="6"/>
      <c r="H21" s="6"/>
      <c r="I21" s="6"/>
      <c r="J21" s="6"/>
      <c r="K21" s="6"/>
      <c r="L21" s="6"/>
      <c r="M21" s="6"/>
      <c r="N21" s="6"/>
      <c r="O21" s="6"/>
      <c r="P21" s="6"/>
      <c r="Q21" s="6"/>
      <c r="R21" s="6"/>
      <c r="S21" s="6"/>
      <c r="T21" s="6"/>
      <c r="U21" s="6"/>
      <c r="V21" s="6"/>
      <c r="W21" s="6"/>
      <c r="X21" s="6"/>
      <c r="Y21" s="6"/>
      <c r="Z21" s="6"/>
    </row>
    <row r="22" spans="1:26" ht="12.7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2.7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2.7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2.7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2.75">
      <c r="A26" s="6" t="s">
        <v>42</v>
      </c>
      <c r="B26" s="6" t="s">
        <v>43</v>
      </c>
      <c r="C26" s="6"/>
      <c r="D26" s="6"/>
      <c r="E26" s="6"/>
      <c r="F26" s="6"/>
      <c r="G26" s="6"/>
      <c r="H26" s="6"/>
      <c r="I26" s="6"/>
      <c r="J26" s="6"/>
      <c r="K26" s="6"/>
      <c r="L26" s="6"/>
      <c r="M26" s="6"/>
      <c r="N26" s="6"/>
      <c r="O26" s="6"/>
      <c r="P26" s="6"/>
      <c r="Q26" s="6"/>
      <c r="R26" s="6"/>
      <c r="S26" s="6"/>
      <c r="T26" s="6"/>
      <c r="U26" s="6"/>
      <c r="V26" s="6"/>
      <c r="W26" s="6"/>
      <c r="X26" s="6"/>
      <c r="Y26" s="6"/>
      <c r="Z26" s="6"/>
    </row>
    <row r="27" spans="1:26" ht="12.75">
      <c r="A27" s="6" t="s">
        <v>44</v>
      </c>
      <c r="B27" s="32">
        <v>95</v>
      </c>
      <c r="C27" s="6"/>
      <c r="D27" s="6"/>
      <c r="E27" s="6"/>
      <c r="F27" s="6"/>
      <c r="G27" s="6"/>
      <c r="H27" s="6"/>
      <c r="I27" s="6"/>
      <c r="J27" s="6"/>
      <c r="K27" s="6"/>
      <c r="L27" s="6"/>
      <c r="M27" s="6"/>
      <c r="N27" s="6"/>
      <c r="O27" s="6"/>
      <c r="P27" s="6"/>
      <c r="Q27" s="6"/>
      <c r="R27" s="6"/>
      <c r="S27" s="6"/>
      <c r="T27" s="6"/>
      <c r="U27" s="6"/>
      <c r="V27" s="6"/>
      <c r="W27" s="6"/>
      <c r="X27" s="6"/>
      <c r="Y27" s="6"/>
      <c r="Z27" s="6"/>
    </row>
    <row r="28" spans="1:26" ht="12.75">
      <c r="A28" s="6" t="s">
        <v>45</v>
      </c>
      <c r="B28" s="32">
        <v>74.5</v>
      </c>
      <c r="C28" s="6"/>
      <c r="D28" s="6"/>
      <c r="E28" s="6"/>
      <c r="F28" s="6"/>
      <c r="G28" s="6"/>
      <c r="H28" s="6"/>
      <c r="I28" s="6"/>
      <c r="J28" s="6"/>
      <c r="K28" s="6"/>
      <c r="L28" s="6"/>
      <c r="M28" s="6"/>
      <c r="N28" s="6"/>
      <c r="O28" s="6"/>
      <c r="P28" s="6"/>
      <c r="Q28" s="6"/>
      <c r="R28" s="6"/>
      <c r="S28" s="6"/>
      <c r="T28" s="6"/>
      <c r="U28" s="6"/>
      <c r="V28" s="6"/>
      <c r="W28" s="6"/>
      <c r="X28" s="6"/>
      <c r="Y28" s="6"/>
      <c r="Z28" s="6"/>
    </row>
    <row r="29" spans="1:26" ht="12.75">
      <c r="A29" s="6" t="s">
        <v>46</v>
      </c>
      <c r="B29" s="32">
        <v>15</v>
      </c>
      <c r="C29" s="6"/>
      <c r="D29" s="6"/>
      <c r="E29" s="6"/>
      <c r="F29" s="6"/>
      <c r="G29" s="6"/>
      <c r="H29" s="6"/>
      <c r="I29" s="6"/>
      <c r="J29" s="6"/>
      <c r="K29" s="6"/>
      <c r="L29" s="6"/>
      <c r="M29" s="6"/>
      <c r="N29" s="6"/>
      <c r="O29" s="6"/>
      <c r="P29" s="6"/>
      <c r="Q29" s="6"/>
      <c r="R29" s="6"/>
      <c r="S29" s="6"/>
      <c r="T29" s="6"/>
      <c r="U29" s="6"/>
      <c r="V29" s="6"/>
      <c r="W29" s="6"/>
      <c r="X29" s="6"/>
      <c r="Y29" s="6"/>
      <c r="Z29" s="6"/>
    </row>
    <row r="30" spans="1:26" ht="12.75">
      <c r="A30" s="6" t="s">
        <v>47</v>
      </c>
      <c r="B30" s="32">
        <v>25</v>
      </c>
      <c r="C30" s="6"/>
      <c r="D30" s="6"/>
      <c r="E30" s="6"/>
      <c r="F30" s="6"/>
      <c r="G30" s="6"/>
      <c r="H30" s="6"/>
      <c r="I30" s="6"/>
      <c r="J30" s="6"/>
      <c r="K30" s="6"/>
      <c r="L30" s="6"/>
      <c r="M30" s="6"/>
      <c r="N30" s="6"/>
      <c r="O30" s="6"/>
      <c r="P30" s="6"/>
      <c r="Q30" s="6"/>
      <c r="R30" s="6"/>
      <c r="S30" s="6"/>
      <c r="T30" s="6"/>
      <c r="U30" s="6"/>
      <c r="V30" s="6"/>
      <c r="W30" s="6"/>
      <c r="X30" s="6"/>
      <c r="Y30" s="6"/>
      <c r="Z30" s="6"/>
    </row>
    <row r="31" spans="1:26" ht="12.7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2.7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2.7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7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2.7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2.7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2.7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2.7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2.7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7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2.7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2.7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2.7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2.7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2.7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2.7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2.7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2.7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2.7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2.7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2.7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2.7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7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2.7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2.7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2.7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2.7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2.7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7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2.7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2.7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2.7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2.7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2.7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2.7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2.7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2.7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2.7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2.7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7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7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7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DIRECTIONS</vt:lpstr>
      <vt:lpstr>Total Costs</vt:lpstr>
      <vt:lpstr>BaselineRx Costs</vt:lpstr>
      <vt:lpstr>Sampling Per Acre</vt:lpstr>
      <vt:lpstr>BaselineRx Pricing Worksheet</vt:lpstr>
      <vt:lpstr>In Season Costs</vt:lpstr>
      <vt:lpstr>Price Matrix</vt:lpstr>
      <vt:lpstr>'BaselineRx Costs'!Print_Area</vt:lpstr>
      <vt:lpstr>'BaselineRx Pricing Worksheet'!Print_Area</vt:lpstr>
      <vt:lpstr>'In Season Costs'!Print_Area</vt:lpstr>
      <vt:lpstr>'Sampling Per Acre'!Print_Area</vt:lpstr>
      <vt:lpstr>'Total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Beachy</dc:creator>
  <cp:lastModifiedBy>Kimberly Beachy</cp:lastModifiedBy>
  <cp:lastPrinted>2024-02-16T14:07:09Z</cp:lastPrinted>
  <dcterms:created xsi:type="dcterms:W3CDTF">2023-02-02T19:48:17Z</dcterms:created>
  <dcterms:modified xsi:type="dcterms:W3CDTF">2024-02-16T14:09:50Z</dcterms:modified>
</cp:coreProperties>
</file>